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\Desktop\Redline Prop\Nahoon Valley Development\Bill of Quantities\"/>
    </mc:Choice>
  </mc:AlternateContent>
  <xr:revisionPtr revIDLastSave="0" documentId="13_ncr:1_{D9CFCB40-B049-442A-9B7C-FA528A5D2CC1}" xr6:coauthVersionLast="47" xr6:coauthVersionMax="47" xr10:uidLastSave="{00000000-0000-0000-0000-000000000000}"/>
  <bookViews>
    <workbookView xWindow="-120" yWindow="-120" windowWidth="20730" windowHeight="11160" tabRatio="855" firstSheet="4" activeTab="17" xr2:uid="{00000000-000D-0000-FFFF-FFFF00000000}"/>
  </bookViews>
  <sheets>
    <sheet name="Summary" sheetId="27" r:id="rId1"/>
    <sheet name="1200A" sheetId="3" r:id="rId2"/>
    <sheet name="1200C" sheetId="4" r:id="rId3"/>
    <sheet name="1200DA" sheetId="5" r:id="rId4"/>
    <sheet name="1200DB" sheetId="6" r:id="rId5"/>
    <sheet name="1200DK" sheetId="31" r:id="rId6"/>
    <sheet name="1200DM" sheetId="8" r:id="rId7"/>
    <sheet name="1200G" sheetId="34" r:id="rId8"/>
    <sheet name="1200L" sheetId="19" r:id="rId9"/>
    <sheet name="1200LB" sheetId="18" r:id="rId10"/>
    <sheet name="1200LC" sheetId="20" r:id="rId11"/>
    <sheet name="1200LD" sheetId="21" r:id="rId12"/>
    <sheet name="1200LE" sheetId="15" r:id="rId13"/>
    <sheet name="1200ME" sheetId="17" r:id="rId14"/>
    <sheet name="1200MF" sheetId="22" r:id="rId15"/>
    <sheet name="1200MJ" sheetId="23" r:id="rId16"/>
    <sheet name="1200MK" sheetId="24" r:id="rId17"/>
    <sheet name="1200MM" sheetId="33" r:id="rId18"/>
  </sheets>
  <definedNames>
    <definedName name="_SEC1200" localSheetId="17">#REF!</definedName>
    <definedName name="_SEC1200">#REF!</definedName>
    <definedName name="_xlnm.Print_Area" localSheetId="1">'1200A'!$A$1:$G$83</definedName>
    <definedName name="_xlnm.Print_Area" localSheetId="2">'1200C'!$A$1:$G$20</definedName>
    <definedName name="_xlnm.Print_Area" localSheetId="3">'1200DA'!$A$1:$G$51</definedName>
    <definedName name="_xlnm.Print_Area" localSheetId="4">'1200DB'!$A$1:$G$99</definedName>
    <definedName name="_xlnm.Print_Area" localSheetId="5">'1200DK'!$A$1:$G$28</definedName>
    <definedName name="_xlnm.Print_Area" localSheetId="6">'1200DM'!$A$1:$G$25</definedName>
    <definedName name="_xlnm.Print_Area" localSheetId="7">'1200G'!$A$1:$G$58</definedName>
    <definedName name="_xlnm.Print_Area" localSheetId="8">'1200L'!$A$1:$G$89</definedName>
    <definedName name="_xlnm.Print_Area" localSheetId="9">'1200LB'!$A$1:$G$104</definedName>
    <definedName name="_xlnm.Print_Area" localSheetId="10">'1200LC'!$A$1:$G$23</definedName>
    <definedName name="_xlnm.Print_Area" localSheetId="11">'1200LD'!$A$1:$G$34</definedName>
    <definedName name="_xlnm.Print_Area" localSheetId="12">'1200LE'!$A$1:$G$56</definedName>
    <definedName name="_xlnm.Print_Area" localSheetId="13">'1200ME'!$A$1:$G$13</definedName>
    <definedName name="_xlnm.Print_Area" localSheetId="14">'1200MF'!$A$1:$G$13</definedName>
    <definedName name="_xlnm.Print_Area" localSheetId="15">'1200MJ'!$A$1:$G$16</definedName>
    <definedName name="_xlnm.Print_Area" localSheetId="16">'1200MK'!$A$1:$G$19</definedName>
    <definedName name="_xlnm.Print_Area" localSheetId="17">'1200MM'!$A$1:$G$31</definedName>
    <definedName name="_xlnm.Print_Area" localSheetId="0">Summary!#REF!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5" l="1"/>
  <c r="E62" i="6"/>
  <c r="E63" i="6"/>
  <c r="E64" i="6"/>
  <c r="E67" i="6"/>
  <c r="E72" i="6"/>
  <c r="E73" i="6"/>
  <c r="E75" i="6"/>
  <c r="E84" i="6"/>
  <c r="E85" i="6"/>
  <c r="E86" i="6"/>
  <c r="E89" i="6"/>
  <c r="E94" i="6"/>
  <c r="E95" i="6"/>
  <c r="E97" i="6"/>
  <c r="E15" i="6"/>
  <c r="E16" i="6"/>
  <c r="E19" i="6"/>
  <c r="E24" i="6"/>
  <c r="E25" i="6"/>
  <c r="E27" i="6"/>
  <c r="E45" i="6"/>
  <c r="E46" i="6"/>
  <c r="E48" i="6"/>
  <c r="G25" i="8"/>
  <c r="G41" i="5"/>
  <c r="G51" i="5"/>
  <c r="G49" i="6"/>
  <c r="G53" i="6" s="1"/>
  <c r="G99" i="6" s="1"/>
  <c r="G52" i="19"/>
  <c r="G9" i="17"/>
  <c r="G33" i="34"/>
  <c r="G37" i="34" s="1"/>
  <c r="G58" i="34" s="1"/>
  <c r="E18" i="34"/>
  <c r="E31" i="34"/>
  <c r="E20" i="8"/>
  <c r="E53" i="15"/>
  <c r="E54" i="15" s="1"/>
  <c r="E10" i="22"/>
  <c r="E9" i="17"/>
  <c r="I30" i="15"/>
  <c r="E23" i="8"/>
  <c r="E13" i="8"/>
  <c r="E11" i="8"/>
  <c r="E18" i="8"/>
  <c r="G56" i="19" l="1"/>
  <c r="G89" i="19"/>
  <c r="H58" i="34"/>
  <c r="E84" i="18"/>
  <c r="E100" i="18" s="1"/>
  <c r="E61" i="18"/>
  <c r="E77" i="18" s="1"/>
  <c r="E33" i="18"/>
  <c r="E48" i="18" s="1"/>
  <c r="E10" i="18"/>
  <c r="E26" i="18" s="1"/>
  <c r="E76" i="18" l="1"/>
  <c r="E25" i="18"/>
  <c r="E49" i="18"/>
  <c r="E99" i="18"/>
  <c r="E92" i="18" l="1"/>
  <c r="E91" i="18"/>
  <c r="E86" i="18"/>
  <c r="E85" i="18"/>
  <c r="E69" i="18"/>
  <c r="E68" i="18"/>
  <c r="E63" i="18"/>
  <c r="E62" i="18"/>
  <c r="E41" i="18"/>
  <c r="E40" i="18"/>
  <c r="E35" i="18"/>
  <c r="E34" i="18"/>
  <c r="E18" i="18"/>
  <c r="E12" i="18"/>
  <c r="E17" i="18"/>
  <c r="E11" i="18"/>
  <c r="E13" i="4"/>
  <c r="I14" i="15" l="1"/>
  <c r="I13" i="15"/>
  <c r="M102" i="18" l="1"/>
  <c r="K59" i="18"/>
  <c r="L81" i="18"/>
  <c r="I33" i="15" l="1"/>
  <c r="I31" i="15"/>
  <c r="I29" i="15"/>
  <c r="I25" i="15"/>
  <c r="I24" i="15"/>
  <c r="I20" i="15"/>
  <c r="I19" i="15"/>
  <c r="I10" i="15"/>
  <c r="I9" i="15"/>
  <c r="I56" i="15" l="1"/>
</calcChain>
</file>

<file path=xl/sharedStrings.xml><?xml version="1.0" encoding="utf-8"?>
<sst xmlns="http://schemas.openxmlformats.org/spreadsheetml/2006/main" count="1665" uniqueCount="758">
  <si>
    <t>Item No</t>
  </si>
  <si>
    <t>Payment Refers</t>
  </si>
  <si>
    <t>Description</t>
  </si>
  <si>
    <t>Unit</t>
  </si>
  <si>
    <t xml:space="preserve">Rate </t>
  </si>
  <si>
    <t xml:space="preserve">Amount </t>
  </si>
  <si>
    <t>8.3.1</t>
  </si>
  <si>
    <t>8.3.2</t>
  </si>
  <si>
    <t xml:space="preserve"> 1.2.1</t>
  </si>
  <si>
    <t>8.3.2.2</t>
  </si>
  <si>
    <t>a)</t>
  </si>
  <si>
    <t>b)</t>
  </si>
  <si>
    <t>c)</t>
  </si>
  <si>
    <t>e)</t>
  </si>
  <si>
    <t>f)</t>
  </si>
  <si>
    <t>g)</t>
  </si>
  <si>
    <t>h)</t>
  </si>
  <si>
    <t>Access</t>
  </si>
  <si>
    <t>8.3.3</t>
  </si>
  <si>
    <t xml:space="preserve"> 1.3.1</t>
  </si>
  <si>
    <t>8.3.4</t>
  </si>
  <si>
    <t>8.4.1</t>
  </si>
  <si>
    <t>Contractual requirements</t>
  </si>
  <si>
    <t>8.4.2</t>
  </si>
  <si>
    <t>8.4.2.2</t>
  </si>
  <si>
    <t>8.4.3</t>
  </si>
  <si>
    <t>8.4.4</t>
  </si>
  <si>
    <t>8.4.5</t>
  </si>
  <si>
    <t xml:space="preserve"> 1.9.1</t>
  </si>
  <si>
    <t xml:space="preserve"> 1.9.2</t>
  </si>
  <si>
    <t xml:space="preserve"> </t>
  </si>
  <si>
    <t>Labour</t>
  </si>
  <si>
    <t>Plant</t>
  </si>
  <si>
    <t>8.8.2</t>
  </si>
  <si>
    <t>TOTAL CARRIED FORWARD TO SUMMARY</t>
  </si>
  <si>
    <t>8.2.2</t>
  </si>
  <si>
    <t>1200DB</t>
  </si>
  <si>
    <t>0.6m            1.0m</t>
  </si>
  <si>
    <t>m</t>
  </si>
  <si>
    <t>1.0m            1.5m</t>
  </si>
  <si>
    <t>1)</t>
  </si>
  <si>
    <t>2)</t>
  </si>
  <si>
    <t>8.3.3.1</t>
  </si>
  <si>
    <t>1200LB</t>
  </si>
  <si>
    <t>8.2.1</t>
  </si>
  <si>
    <t>8.2.2.1</t>
  </si>
  <si>
    <t>8.2.2.3</t>
  </si>
  <si>
    <t>3)</t>
  </si>
  <si>
    <t>4)</t>
  </si>
  <si>
    <t>8.2.3</t>
  </si>
  <si>
    <t>8.2.11</t>
  </si>
  <si>
    <t>8.2.13</t>
  </si>
  <si>
    <t>Manholes</t>
  </si>
  <si>
    <t>STORMWATER DRAINAGE</t>
  </si>
  <si>
    <t>SITE CLEARANCE</t>
  </si>
  <si>
    <t>8.3.5</t>
  </si>
  <si>
    <t>1200DM</t>
  </si>
  <si>
    <t>BASE</t>
  </si>
  <si>
    <t>8.2.6</t>
  </si>
  <si>
    <t>8.2.7</t>
  </si>
  <si>
    <t>1200L</t>
  </si>
  <si>
    <t>MEDIUM PRESSURE PIPELINES</t>
  </si>
  <si>
    <t>ha</t>
  </si>
  <si>
    <t>3.1.1</t>
  </si>
  <si>
    <t>4.1.1</t>
  </si>
  <si>
    <t>4.1.2</t>
  </si>
  <si>
    <t>4.1.3</t>
  </si>
  <si>
    <t>5.1.1</t>
  </si>
  <si>
    <t>From other necessary excavations</t>
  </si>
  <si>
    <t>1.6.1</t>
  </si>
  <si>
    <t>1.6.1.1</t>
  </si>
  <si>
    <t>1.2.1.1</t>
  </si>
  <si>
    <t>8.8.1</t>
  </si>
  <si>
    <t>6.1.1</t>
  </si>
  <si>
    <t>10.1.1</t>
  </si>
  <si>
    <t>10.2.1</t>
  </si>
  <si>
    <t>Construction of paving complete</t>
  </si>
  <si>
    <t>1200A</t>
  </si>
  <si>
    <t>1200C</t>
  </si>
  <si>
    <t>1200LC</t>
  </si>
  <si>
    <t>1200LD</t>
  </si>
  <si>
    <t>1200LE</t>
  </si>
  <si>
    <t>1200ME</t>
  </si>
  <si>
    <t>1200MF</t>
  </si>
  <si>
    <t>1200MJ</t>
  </si>
  <si>
    <t>1200MK</t>
  </si>
  <si>
    <t>BEDDING (PIPES)</t>
  </si>
  <si>
    <t>SEWERS</t>
  </si>
  <si>
    <t>SUBBASE</t>
  </si>
  <si>
    <t>SEGMENTED PAVING</t>
  </si>
  <si>
    <t>KERBING AND CHANNELING</t>
  </si>
  <si>
    <t>4.6.1</t>
  </si>
  <si>
    <t>4.6.1.1</t>
  </si>
  <si>
    <t>6.1.1.1</t>
  </si>
  <si>
    <t>15.1.1</t>
  </si>
  <si>
    <t>m²</t>
  </si>
  <si>
    <t>m³</t>
  </si>
  <si>
    <t>3.2.1</t>
  </si>
  <si>
    <t>3.2.2</t>
  </si>
  <si>
    <t>3.3.1</t>
  </si>
  <si>
    <t>3.3.2</t>
  </si>
  <si>
    <t>3.4.1</t>
  </si>
  <si>
    <t>Billed Quantity</t>
  </si>
  <si>
    <t>Amount</t>
  </si>
  <si>
    <t>Rate</t>
  </si>
  <si>
    <t>TOTAL CARRIED FORWARD</t>
  </si>
  <si>
    <t>50mm</t>
  </si>
  <si>
    <t>Billed Amount</t>
  </si>
  <si>
    <t>8.2.4</t>
  </si>
  <si>
    <t>6.1</t>
  </si>
  <si>
    <t>6.2</t>
  </si>
  <si>
    <t>i)</t>
  </si>
  <si>
    <t>ii)</t>
  </si>
  <si>
    <t>10.1.2</t>
  </si>
  <si>
    <t>12.1.1</t>
  </si>
  <si>
    <t>16.1.1</t>
  </si>
  <si>
    <t>17.1.1</t>
  </si>
  <si>
    <t>1200DK</t>
  </si>
  <si>
    <t>GABIONS AND PITCHING</t>
  </si>
  <si>
    <t>8.2.5</t>
  </si>
  <si>
    <t>8.2.6.1</t>
  </si>
  <si>
    <t>Permanent Traffic Signs</t>
  </si>
  <si>
    <t>White lines (broken or unbroken), width 100 mm</t>
  </si>
  <si>
    <t>km</t>
  </si>
  <si>
    <t>Yellow lines (broken or unbroken), width 100 mm</t>
  </si>
  <si>
    <t>White characters and symbols</t>
  </si>
  <si>
    <t>Yellow characters and symbols</t>
  </si>
  <si>
    <t>Traffic island markings (any colour)</t>
  </si>
  <si>
    <t>1200MM</t>
  </si>
  <si>
    <t>ANCILLARY ROADWORKS</t>
  </si>
  <si>
    <t>3.0m            4.0m</t>
  </si>
  <si>
    <t>iii)</t>
  </si>
  <si>
    <t>8.2.8</t>
  </si>
  <si>
    <t>SCHEDULED FIXED-CHARGE AND VALUE-RELATED ITEMS</t>
  </si>
  <si>
    <t>Occupational health &amp; safety act (Including compliance with Covid 19 regulations as per national gazetted specifications)</t>
  </si>
  <si>
    <t>SCHEDULED TIME-RELATED ITEMS</t>
  </si>
  <si>
    <t>DAYWORK</t>
  </si>
  <si>
    <t>(i)</t>
  </si>
  <si>
    <t>Unskilled labour</t>
  </si>
  <si>
    <t>Skilled labour (artisan)</t>
  </si>
  <si>
    <t>(ii)</t>
  </si>
  <si>
    <t>Survey (Including assistants and equipment)</t>
  </si>
  <si>
    <t>Semi-skilled labour (Pipelayer, section leader)</t>
  </si>
  <si>
    <t>Foreman</t>
  </si>
  <si>
    <t>Tract type excavator (Cat 225 or similar)</t>
  </si>
  <si>
    <t>Grader (Min 112kW)</t>
  </si>
  <si>
    <t>Tractor loader backhoe (Min 45 kW)</t>
  </si>
  <si>
    <t>Front end loader (Backhoe)</t>
  </si>
  <si>
    <t>Vibro roller (Min 12 ton)</t>
  </si>
  <si>
    <t>Water tanker (Min 6000 litre)</t>
  </si>
  <si>
    <t>TEMPORARY WORKS</t>
  </si>
  <si>
    <t>Compressor with hoses, hand tools and pipe (Min air output 7m³/min)</t>
  </si>
  <si>
    <t>Tip truck (6m³)</t>
  </si>
  <si>
    <t>SCHEDULED ITEMS</t>
  </si>
  <si>
    <t>Clear and grub</t>
  </si>
  <si>
    <t>Excavate in all materials and use for embankment or backfill or dispose, as ordered</t>
  </si>
  <si>
    <t>3.2.1.1</t>
  </si>
  <si>
    <t>Extra-over for:</t>
  </si>
  <si>
    <t>3.2.2.1</t>
  </si>
  <si>
    <t>3.2.2.2</t>
  </si>
  <si>
    <t>3.2.2.3</t>
  </si>
  <si>
    <t xml:space="preserve">Excavate in all material for trenches, backfill, compact and dispose of surplus material </t>
  </si>
  <si>
    <t>Excavation</t>
  </si>
  <si>
    <t>4.1.1.1</t>
  </si>
  <si>
    <t>4.1.1.1.1</t>
  </si>
  <si>
    <t>4.1.1.1.2</t>
  </si>
  <si>
    <t>Extra-over item (a) above for:</t>
  </si>
  <si>
    <t>Hard rock excavation</t>
  </si>
  <si>
    <t>Over     &amp;     Up to</t>
  </si>
  <si>
    <t>5)</t>
  </si>
  <si>
    <t>4.1.2.1</t>
  </si>
  <si>
    <t>Excavate and dispose of unsuitable material from trench bottom</t>
  </si>
  <si>
    <t>Excavation ancillaries</t>
  </si>
  <si>
    <t>Make up deficiency in backfill material</t>
  </si>
  <si>
    <t>By importation from commercial or off-site sources selected by the contractor</t>
  </si>
  <si>
    <t>Geotextile (or geomembrane)</t>
  </si>
  <si>
    <t>A4 non-woven, needle-punched geotextile</t>
  </si>
  <si>
    <t>Minimum of 90% of modified AASHTO maximum density</t>
  </si>
  <si>
    <t>Minimum of 93% of modified AASHTO maximum density</t>
  </si>
  <si>
    <t>6.1.1.2</t>
  </si>
  <si>
    <t>Selected layer compacted to 93% of modified AASHTO maximum density</t>
  </si>
  <si>
    <t>Boulder excavation, class A</t>
  </si>
  <si>
    <t>Boulder excavation, class B</t>
  </si>
  <si>
    <t>Restricted excavation</t>
  </si>
  <si>
    <t>Road-bed preparation and compaction of material to</t>
  </si>
  <si>
    <t>Establishment of facilities on the site</t>
  </si>
  <si>
    <t>Facilities for contractor</t>
  </si>
  <si>
    <t>Offices and storage sheds</t>
  </si>
  <si>
    <t>Ablution and latrine facilities</t>
  </si>
  <si>
    <t>Tools &amp; equipment</t>
  </si>
  <si>
    <t>Water supplies, electric power and communications</t>
  </si>
  <si>
    <t>Dealing with water</t>
  </si>
  <si>
    <t>Other fixed-charge obligations</t>
  </si>
  <si>
    <t>Removal of site establishment</t>
  </si>
  <si>
    <t>Operation and maintenance of facilities on site, for duration of construction, except where otherwise stated</t>
  </si>
  <si>
    <t>Supervision for duration of construction</t>
  </si>
  <si>
    <t>Company and head office overhead Costs for the duration of the contract</t>
  </si>
  <si>
    <t>Other time-related obligations</t>
  </si>
  <si>
    <t>Occupational health &amp; safety act (Including compliance with covid 19 regulations as per national gazetted specifications)</t>
  </si>
  <si>
    <t>Allowance for a construction safety officer for the duration of the construction</t>
  </si>
  <si>
    <t>Main access road to works</t>
  </si>
  <si>
    <t>Dealing with traffic</t>
  </si>
  <si>
    <t>6)</t>
  </si>
  <si>
    <t>7)</t>
  </si>
  <si>
    <t>8)</t>
  </si>
  <si>
    <t>d)</t>
  </si>
  <si>
    <t>Provision of bedding from trench excavation</t>
  </si>
  <si>
    <t>Selected granular material</t>
  </si>
  <si>
    <t>Selected fill material</t>
  </si>
  <si>
    <t>Supply only of bedding by importation</t>
  </si>
  <si>
    <t>From commercial sources</t>
  </si>
  <si>
    <t>Supply, lay, bed, and prove duct</t>
  </si>
  <si>
    <t>Draw pits/manholes</t>
  </si>
  <si>
    <t>10.2.1.1</t>
  </si>
  <si>
    <t>10.2.1.2</t>
  </si>
  <si>
    <t>Supply, lay, joint, bed (SABS 1200 Drawing LB-2 (a) Flexible pipes bedding) and test pipeline</t>
  </si>
  <si>
    <t>600x600 internal width manhole complete including cover and frame as per details provided</t>
  </si>
  <si>
    <t>900x900 internal width manhole complete including cover and frame as per details provided</t>
  </si>
  <si>
    <t>1.0m            2.0m</t>
  </si>
  <si>
    <t>2.0m            3.0m</t>
  </si>
  <si>
    <t>Supply and lay concrete pipe culverts:</t>
  </si>
  <si>
    <t>110mm diameter uPVC pipes, Class 34 (Heavy Duty)</t>
  </si>
  <si>
    <t>160mm diameter uPVC pipes, Class 34 (Heavy Duty)</t>
  </si>
  <si>
    <t>450mm diameter precast concrete class 100D pipes lay jointed and bed (SABS 1200 Drawing LB-1 (c) Rigid pipe on class C bed)</t>
  </si>
  <si>
    <t>600mm diameter precast concrete class 100D pipes lay jointed and bed (SABS 1200 Drawing LB-1 (c) Rigid pipe on class C bed)</t>
  </si>
  <si>
    <t>13.1.1</t>
  </si>
  <si>
    <t>Supply and install manholes, catchpits and the like</t>
  </si>
  <si>
    <t>Manholes complete including cover and frame as per details provided in the following depths:</t>
  </si>
  <si>
    <t>Catchpits complete including grid and frame as per details provided in the following depths:</t>
  </si>
  <si>
    <t>Anchor Blocks</t>
  </si>
  <si>
    <t>Construct the subbase course / shoulders / gravel wearing course with material from commercial sources or designated borrow areas</t>
  </si>
  <si>
    <t>Construct the base with material from commercial sources or designated borrow areas</t>
  </si>
  <si>
    <t>16.2.1</t>
  </si>
  <si>
    <t>Provision of edge restraints</t>
  </si>
  <si>
    <t xml:space="preserve">Figure 10 concrete kerb edge restraints as per details with 15/13.2 MPa concrete bedding </t>
  </si>
  <si>
    <t>17.2.1</t>
  </si>
  <si>
    <t>17.2.2</t>
  </si>
  <si>
    <t>17.2.3</t>
  </si>
  <si>
    <t>Concrete Kerbing</t>
  </si>
  <si>
    <t>Precast kerbing complete as per detail</t>
  </si>
  <si>
    <t>Figure 14 channel</t>
  </si>
  <si>
    <t>Ancillaries</t>
  </si>
  <si>
    <t>SCHEDULED ITEMS FOR PERMANENT ROAD SIGNS</t>
  </si>
  <si>
    <t>Sign faces with painted or galvanized background, with painted symbols, characters, legend, and borders and with signboards constructed from</t>
  </si>
  <si>
    <t>SCHEDULED ITEMS FOR ROAD MARKINGS</t>
  </si>
  <si>
    <t>Non-reflectorized paint applied at nominal rate of 0.42 l/m² (Or proprietary brand road marking material at a nominal rate of application in accordance with suppliers specifications)</t>
  </si>
  <si>
    <t xml:space="preserve">Setting out and premarking </t>
  </si>
  <si>
    <t>Lines</t>
  </si>
  <si>
    <t>Special markings</t>
  </si>
  <si>
    <t>9.1.1</t>
  </si>
  <si>
    <t>50mm diameter uPVC class 12</t>
  </si>
  <si>
    <t>Extra-over 8.2.1 for the supplying, laying and bedding of specials complete with couplings</t>
  </si>
  <si>
    <t>Cast iron end caps</t>
  </si>
  <si>
    <t>9.2.1</t>
  </si>
  <si>
    <t>9.2.2</t>
  </si>
  <si>
    <t>Cast iron equal tee's</t>
  </si>
  <si>
    <t>Cast iron reducers</t>
  </si>
  <si>
    <t>75mm x 50mm</t>
  </si>
  <si>
    <t>110mm x 75mm</t>
  </si>
  <si>
    <t>uPVC Bends</t>
  </si>
  <si>
    <t>Class 16</t>
  </si>
  <si>
    <t>Extra-over 8.2.1 for the supplying, fixing and bedding of valves</t>
  </si>
  <si>
    <t>DN 80mm diameter</t>
  </si>
  <si>
    <t>DN 100mm diameter</t>
  </si>
  <si>
    <t>9.3.1</t>
  </si>
  <si>
    <t>9.3.2</t>
  </si>
  <si>
    <t>Air valve chamber fittings (Class 16) including all valves, fittings and pipework complete as per detail</t>
  </si>
  <si>
    <t>Isolation valve chamber fittings (Class 16) including all valves, fittings and pipework complete as per detail</t>
  </si>
  <si>
    <t>Check valve chamber fittings (Class 16) including all valves, fittings and pipework complete as per detail</t>
  </si>
  <si>
    <t>Scour valve chamber fittings (Class 16) including all valves, fittings and pipework complete as per detail</t>
  </si>
  <si>
    <t>Water meter chamber fittings (Class 16) including all valves, fittings and pipework complete as per detail</t>
  </si>
  <si>
    <t>Fire hydrant booster (Class 16) including all valves, fittings and pipework complete as per detail</t>
  </si>
  <si>
    <t>Suction hydrant (Class 16) including all valves, fittings and pipework complete as per detail</t>
  </si>
  <si>
    <t>Fire hydrant (Class 16) including all valves, fittings and pipework complete as per detail</t>
  </si>
  <si>
    <t>Anchor/thrust blocks and pedestals</t>
  </si>
  <si>
    <t>Construct anchor/thrust blocks in 15MPA concrete complete including formwork</t>
  </si>
  <si>
    <t>Valve and hydrant chambers, etc</t>
  </si>
  <si>
    <t>Precast concrete chambers complete as per detail</t>
  </si>
  <si>
    <t>SABS</t>
  </si>
  <si>
    <t xml:space="preserve">SECTION 1 : </t>
  </si>
  <si>
    <t>GENERAL</t>
  </si>
  <si>
    <t xml:space="preserve">SECTION 2 : </t>
  </si>
  <si>
    <t xml:space="preserve">SABS </t>
  </si>
  <si>
    <t xml:space="preserve">SECTION 3 : </t>
  </si>
  <si>
    <t xml:space="preserve">SECTION 4 : </t>
  </si>
  <si>
    <t>EARTHWORKS (PIPE TRENCHES)</t>
  </si>
  <si>
    <t xml:space="preserve">SECTION 5 : </t>
  </si>
  <si>
    <t xml:space="preserve">SECTION 6 : </t>
  </si>
  <si>
    <t>EARTHWORKS (ROADS, SUBGRADE)</t>
  </si>
  <si>
    <t xml:space="preserve">SECTION 9 : </t>
  </si>
  <si>
    <t xml:space="preserve">SECTION 10 : </t>
  </si>
  <si>
    <t>CABLE DUCTS AND ELECTRICAL SLEEVES</t>
  </si>
  <si>
    <t xml:space="preserve">SECTION 12 : </t>
  </si>
  <si>
    <t xml:space="preserve">SECTION 13 : </t>
  </si>
  <si>
    <t xml:space="preserve">SECTION 15 : </t>
  </si>
  <si>
    <t xml:space="preserve">SECTION 16 : </t>
  </si>
  <si>
    <t xml:space="preserve">SECTION 17 : </t>
  </si>
  <si>
    <t>50mm Thick concrete bevel bond pavers</t>
  </si>
  <si>
    <t>60mm Thick concrete interlocker pavers</t>
  </si>
  <si>
    <t>Encasing of pipes in concrete</t>
  </si>
  <si>
    <t>Road signs - 600mm</t>
  </si>
  <si>
    <t>Road signs - 900mm</t>
  </si>
  <si>
    <t>Aluminium sheet (2.0mm thick) installed complete including hot dipped  galvanized steel tubing (75mm diameter) with excavation and backfilling:</t>
  </si>
  <si>
    <t>110mm diameter x 22.5°</t>
  </si>
  <si>
    <t>110mm diameter x 45°</t>
  </si>
  <si>
    <t>110mm diameter x 90°</t>
  </si>
  <si>
    <t>Remove and grub large trees and tree stumps of girth</t>
  </si>
  <si>
    <t>Over 1m and up to and including 2m</t>
  </si>
  <si>
    <t>Reclear surfaces (Only on instructions from the Engineer)</t>
  </si>
  <si>
    <t>Take down existing fences</t>
  </si>
  <si>
    <t>no.</t>
  </si>
  <si>
    <t>8.2.10</t>
  </si>
  <si>
    <t>1200DA</t>
  </si>
  <si>
    <t>EARTHWORKS (SMALL WORKS)</t>
  </si>
  <si>
    <t>3.1.1.1</t>
  </si>
  <si>
    <t>3.1.1.2</t>
  </si>
  <si>
    <t>3.1.1.3</t>
  </si>
  <si>
    <t>3.1.2</t>
  </si>
  <si>
    <t>3.1.2.1</t>
  </si>
  <si>
    <t>3.1.2.2</t>
  </si>
  <si>
    <t>3.1.2.3</t>
  </si>
  <si>
    <t>Excavate for restricted foundations, footings and trenches in all materials and use for backfilling or embankment or dispose</t>
  </si>
  <si>
    <t>8.3.6</t>
  </si>
  <si>
    <t>Topsoiling</t>
  </si>
  <si>
    <t>8.3.7</t>
  </si>
  <si>
    <t>Supply, lay, joint, bed (SABS 1200 Drawing LB-2 (a) Flexible pipes bedding) and build into draw pits, proving, and providing draw wire as specified</t>
  </si>
  <si>
    <t>110mm diameter green HDPE kabelflex ducts with double wall construction and smooth inner wall finish including all couplings and 16x1mm polyester silicone coated draw tape/wire.</t>
  </si>
  <si>
    <t>110mm diameter black HDPE kabelflex ducts with double wall construction and smooth inner wall finish including all couplings and 16x1mm polyester silicone coated draw tape/wire.</t>
  </si>
  <si>
    <t>Cable Markers</t>
  </si>
  <si>
    <t>Route markers complete with galvanised wire fastened to cable duct and aluminium marker plate with descriptive inscription</t>
  </si>
  <si>
    <t>Kerb marks complete with cut lines along kerbs and colour coded markings for water, telkom and electrical duct crossings</t>
  </si>
  <si>
    <t>250mm diameter pipes or less in 25/19MPa concrete</t>
  </si>
  <si>
    <t>8.2.2.2</t>
  </si>
  <si>
    <t>From borrow pits</t>
  </si>
  <si>
    <t>200mm diameter uPVC pipes, Class 34 (Heavy Duty)</t>
  </si>
  <si>
    <t>Supply and install manholes in precast concrete rings (1000mm internal diameter) complete as per detail including cover and frame (Type 2A) as per details provided in the following depths:</t>
  </si>
  <si>
    <t>Erf Connections</t>
  </si>
  <si>
    <t>Connection to existing sewer at position as shown on the drawings. Rate to include all dealings with municipal authorities and execution of the works.</t>
  </si>
  <si>
    <t>8.2.12</t>
  </si>
  <si>
    <t>Raising or lowering of existing manholes</t>
  </si>
  <si>
    <t>sum</t>
  </si>
  <si>
    <t>Figure 12 edge kerbs</t>
  </si>
  <si>
    <t>Supply, lay, joint and bed erf connections complete including all fittings</t>
  </si>
  <si>
    <t>Type 4 (Maximum length 15m)</t>
  </si>
  <si>
    <t>Type 3 (Maximum length 10m)</t>
  </si>
  <si>
    <t>Type 2 (Maximum length 7.5m)</t>
  </si>
  <si>
    <t>Type 1 (Maximum length 5m)</t>
  </si>
  <si>
    <t>Graded crushed stone</t>
  </si>
  <si>
    <t>Importation of G4 material from commercial sources for construction of the base course including compaction to 98% of modified AASHTO maximum density</t>
  </si>
  <si>
    <t>Importation of G6 material from commercial sources for construction of the subbase course including compaction to 95% of modified AASHTO maximum density</t>
  </si>
  <si>
    <t>Importation of G7 material from commercial sources for construction of the selected layer including compaction to 93% of modified AASHTO maximum density</t>
  </si>
  <si>
    <t>6.2.1</t>
  </si>
  <si>
    <t>6.2.1.1</t>
  </si>
  <si>
    <t>6.3</t>
  </si>
  <si>
    <t>6.3.1</t>
  </si>
  <si>
    <t>9.1.1.1</t>
  </si>
  <si>
    <t>9.1.1.2</t>
  </si>
  <si>
    <t>Importation of G7 material from commercial sources for replacement of inferior quality roadway and walkway material or for shortfall of roadway and walkway material including compaction to 93% of modified AASHTO maximum density</t>
  </si>
  <si>
    <t>Extra-over items 8.2.1 and 8.2.2 for cutting end units for culverts on site</t>
  </si>
  <si>
    <t>Straight cut</t>
  </si>
  <si>
    <t>Skew cut</t>
  </si>
  <si>
    <t>WATER PIPELINES</t>
  </si>
  <si>
    <t>ELECTRICAL SLEEVES/DUCTS</t>
  </si>
  <si>
    <t>SEWER PIPELINES</t>
  </si>
  <si>
    <t>STORMWATER PIPELINES</t>
  </si>
  <si>
    <t>110mm diameter uPVC class 12</t>
  </si>
  <si>
    <t>110mm</t>
  </si>
  <si>
    <t>110mm x 110mm x 110mm</t>
  </si>
  <si>
    <t>Cast iron reducing tee's</t>
  </si>
  <si>
    <t>160mm x 160mm x 110mm</t>
  </si>
  <si>
    <t>50mm diameter x 22.5°</t>
  </si>
  <si>
    <t>50mm diameter x 45°</t>
  </si>
  <si>
    <t>50mm diameter x 90°</t>
  </si>
  <si>
    <t>50mm diameter x 11.25°</t>
  </si>
  <si>
    <t>iv)</t>
  </si>
  <si>
    <t>110mm diameter x 11.25°</t>
  </si>
  <si>
    <t>Saddles</t>
  </si>
  <si>
    <t>50mm x 1" Compression saddle and male adapter</t>
  </si>
  <si>
    <t>110mm x 1" Compression saddle and male adapter</t>
  </si>
  <si>
    <t>ix)</t>
  </si>
  <si>
    <t>x)</t>
  </si>
  <si>
    <t>xi)</t>
  </si>
  <si>
    <t>xii)</t>
  </si>
  <si>
    <t>Install erf connections complete including excavation, bedding, valves, water meters and specials complete as per detail</t>
  </si>
  <si>
    <t>Supply, lay and bed (SABS 1200 Drawing LB-2 (a) Flexible pipes bedding) pipes complete with couplings</t>
  </si>
  <si>
    <t>50mm diameter pipelines</t>
  </si>
  <si>
    <t>110mm diameter pipelines</t>
  </si>
  <si>
    <t>Type 2 (Short single)</t>
  </si>
  <si>
    <t>Type 1 (Short double)</t>
  </si>
  <si>
    <t xml:space="preserve">SECTION 7 : </t>
  </si>
  <si>
    <t>7.1.1</t>
  </si>
  <si>
    <t>7.1.2</t>
  </si>
  <si>
    <t>7.1.3</t>
  </si>
  <si>
    <t>7.2.1</t>
  </si>
  <si>
    <t>7.2.1.1</t>
  </si>
  <si>
    <t>7.2.1.2</t>
  </si>
  <si>
    <t>7.2.2</t>
  </si>
  <si>
    <t>7.2.2.1</t>
  </si>
  <si>
    <t>7.2.3</t>
  </si>
  <si>
    <t>7.2.3.1</t>
  </si>
  <si>
    <t>7.2.4</t>
  </si>
  <si>
    <t>7.2.4.1</t>
  </si>
  <si>
    <t>7.2.4.2</t>
  </si>
  <si>
    <t>7.2.5</t>
  </si>
  <si>
    <t>7.2.5.1</t>
  </si>
  <si>
    <t>7.2.5.1.1</t>
  </si>
  <si>
    <t>7.2.5.1.2</t>
  </si>
  <si>
    <t>7.2.5.1.3</t>
  </si>
  <si>
    <t>7.2.5.1.4</t>
  </si>
  <si>
    <t>7.2.5.1.5</t>
  </si>
  <si>
    <t>7.2.5.1.6</t>
  </si>
  <si>
    <t>7.2.5.1.7</t>
  </si>
  <si>
    <t>7.2.5.1.8</t>
  </si>
  <si>
    <t>7.2.6</t>
  </si>
  <si>
    <t>7.2.6.1</t>
  </si>
  <si>
    <t>7.2.6.1.1</t>
  </si>
  <si>
    <t>7.2.6.1.2</t>
  </si>
  <si>
    <t>7.2.7</t>
  </si>
  <si>
    <t>7.2.7.1</t>
  </si>
  <si>
    <t>7.2.7.1.1</t>
  </si>
  <si>
    <t>7.2.7.1.2</t>
  </si>
  <si>
    <t>7.3.1</t>
  </si>
  <si>
    <t>7.3.1.1</t>
  </si>
  <si>
    <t>7.3.1.2</t>
  </si>
  <si>
    <t>7.3.2</t>
  </si>
  <si>
    <t>7.3.2.1</t>
  </si>
  <si>
    <t>7.3.2.3</t>
  </si>
  <si>
    <t>7.3.3</t>
  </si>
  <si>
    <t>7.3.3.1</t>
  </si>
  <si>
    <t>7.3.3.2</t>
  </si>
  <si>
    <t>7.3.3.3</t>
  </si>
  <si>
    <t>7.3.4</t>
  </si>
  <si>
    <t>7.3.4.1</t>
  </si>
  <si>
    <t>7.3.4.2</t>
  </si>
  <si>
    <t>7.3.5</t>
  </si>
  <si>
    <t>7.3.5.1</t>
  </si>
  <si>
    <t>7.3.6</t>
  </si>
  <si>
    <t>7.3.6.1</t>
  </si>
  <si>
    <t>7.3.7</t>
  </si>
  <si>
    <t>7.3.7.1</t>
  </si>
  <si>
    <t>7.3.8</t>
  </si>
  <si>
    <t>7.3.8.1</t>
  </si>
  <si>
    <t>7.4.1</t>
  </si>
  <si>
    <t>7.5.1</t>
  </si>
  <si>
    <t xml:space="preserve">SECTION 8 : </t>
  </si>
  <si>
    <t>8.1.1</t>
  </si>
  <si>
    <t>8.1.2</t>
  </si>
  <si>
    <t>8.2.1.1</t>
  </si>
  <si>
    <t>8.2.1.2</t>
  </si>
  <si>
    <t>8.2.3.1</t>
  </si>
  <si>
    <t>8.2.3.2</t>
  </si>
  <si>
    <t>8.5.1</t>
  </si>
  <si>
    <t>8.5.1.1</t>
  </si>
  <si>
    <t>8.5.1.2</t>
  </si>
  <si>
    <t>8.5.2</t>
  </si>
  <si>
    <t>8.5.2.1</t>
  </si>
  <si>
    <t>8.5.2.2</t>
  </si>
  <si>
    <t>8.5.3</t>
  </si>
  <si>
    <t>8.5.3.1</t>
  </si>
  <si>
    <t>8.5.3.2</t>
  </si>
  <si>
    <t>8.6.1</t>
  </si>
  <si>
    <t>8.7.1</t>
  </si>
  <si>
    <t>8.7.2</t>
  </si>
  <si>
    <t>8.8.1.1</t>
  </si>
  <si>
    <t>8.8.1.2</t>
  </si>
  <si>
    <t>8.8.2.1</t>
  </si>
  <si>
    <t>8.8.2.2</t>
  </si>
  <si>
    <t>8.8.3</t>
  </si>
  <si>
    <t>8.8.3.1</t>
  </si>
  <si>
    <t>8.8.3.2</t>
  </si>
  <si>
    <t>8.9.1</t>
  </si>
  <si>
    <t>8.10.1</t>
  </si>
  <si>
    <t>8.10.2</t>
  </si>
  <si>
    <t>8.11.1</t>
  </si>
  <si>
    <t>8.11.1.1</t>
  </si>
  <si>
    <t>8.11.1.2</t>
  </si>
  <si>
    <t>8.11.2</t>
  </si>
  <si>
    <t>8.11.2.1</t>
  </si>
  <si>
    <t>8.11.2.2</t>
  </si>
  <si>
    <t>8.11.3</t>
  </si>
  <si>
    <t>8.11.3.1</t>
  </si>
  <si>
    <t>8.11.3.2</t>
  </si>
  <si>
    <t>10.1.3</t>
  </si>
  <si>
    <t>10.2.1.3</t>
  </si>
  <si>
    <t>10.3.1</t>
  </si>
  <si>
    <t>10.3.1.1</t>
  </si>
  <si>
    <t>10.3.1.2</t>
  </si>
  <si>
    <t>10.3.1.3</t>
  </si>
  <si>
    <t>10.3.1.4</t>
  </si>
  <si>
    <t>10.3.1.5</t>
  </si>
  <si>
    <t xml:space="preserve">SECTION 11 : </t>
  </si>
  <si>
    <t>11.1.1</t>
  </si>
  <si>
    <t>11.1.2</t>
  </si>
  <si>
    <t>11.2.1</t>
  </si>
  <si>
    <t>11.2.1.1</t>
  </si>
  <si>
    <t>11.2.1.2</t>
  </si>
  <si>
    <t>11.2.2</t>
  </si>
  <si>
    <t>11.2.2.1</t>
  </si>
  <si>
    <t>11.2.2.2</t>
  </si>
  <si>
    <t>11.2.3</t>
  </si>
  <si>
    <t>11.2.3.1</t>
  </si>
  <si>
    <t>11.2.3.2</t>
  </si>
  <si>
    <t>13.1.1.1</t>
  </si>
  <si>
    <t>15.2.1</t>
  </si>
  <si>
    <t>15.2.2</t>
  </si>
  <si>
    <t>16.1.1.1</t>
  </si>
  <si>
    <t>16.1.1.2</t>
  </si>
  <si>
    <t>16.1.1.3</t>
  </si>
  <si>
    <t>17.1.1.1</t>
  </si>
  <si>
    <t>17.1.1.1.1</t>
  </si>
  <si>
    <t>17.1.1.1.2</t>
  </si>
  <si>
    <t>17.2.4</t>
  </si>
  <si>
    <t>17.2.5</t>
  </si>
  <si>
    <t>17.3.1</t>
  </si>
  <si>
    <t>17.3.2</t>
  </si>
  <si>
    <t>Pipes of 200mm diameter or less for depths as follows:</t>
  </si>
  <si>
    <t>4.2.1</t>
  </si>
  <si>
    <t>4.2.1.1</t>
  </si>
  <si>
    <t>4.3.1</t>
  </si>
  <si>
    <t>4.3.1.1</t>
  </si>
  <si>
    <t>4.3.1.1.1</t>
  </si>
  <si>
    <t>4.3.1.1.2</t>
  </si>
  <si>
    <t>4.3.2</t>
  </si>
  <si>
    <t>4.3.2.1</t>
  </si>
  <si>
    <t>4.3.3</t>
  </si>
  <si>
    <t>4.4.1</t>
  </si>
  <si>
    <t>4.4.1.1</t>
  </si>
  <si>
    <t>4.5.1</t>
  </si>
  <si>
    <t>4.5.1.1</t>
  </si>
  <si>
    <t>4.5.1.1.1</t>
  </si>
  <si>
    <t>4.5.1.1.2</t>
  </si>
  <si>
    <t>4.5.2</t>
  </si>
  <si>
    <t>4.5.2.1</t>
  </si>
  <si>
    <t>4.5.3</t>
  </si>
  <si>
    <t>4.7.1</t>
  </si>
  <si>
    <t>4.7.1.1</t>
  </si>
  <si>
    <t>4.7.1.1.1</t>
  </si>
  <si>
    <t>4.7.1.1.2</t>
  </si>
  <si>
    <t>4.7.2</t>
  </si>
  <si>
    <t>4.7.2.1</t>
  </si>
  <si>
    <t>4.7.3</t>
  </si>
  <si>
    <t>4.8.1</t>
  </si>
  <si>
    <t>4.8.1.1</t>
  </si>
  <si>
    <t>4.2.2</t>
  </si>
  <si>
    <t>8.3.3.3</t>
  </si>
  <si>
    <t>Compaction in road reserves</t>
  </si>
  <si>
    <t>4.4.2</t>
  </si>
  <si>
    <t>4.6.2</t>
  </si>
  <si>
    <t>4.8.2</t>
  </si>
  <si>
    <t>Inlet, outlet, transition and similar structures</t>
  </si>
  <si>
    <t>Facilities for engineer</t>
  </si>
  <si>
    <t>8.3.2.1</t>
  </si>
  <si>
    <t xml:space="preserve"> 1.2.2</t>
  </si>
  <si>
    <t>1.2.2.1</t>
  </si>
  <si>
    <t>1.2.2.2</t>
  </si>
  <si>
    <t>1.2.2.3</t>
  </si>
  <si>
    <t>1.2.2.4</t>
  </si>
  <si>
    <t>1.2.2.5</t>
  </si>
  <si>
    <t>1.2.2.6</t>
  </si>
  <si>
    <t>8.4.2.1</t>
  </si>
  <si>
    <t>1.6.2</t>
  </si>
  <si>
    <t>1.6.2.1</t>
  </si>
  <si>
    <t>1.6.2.2</t>
  </si>
  <si>
    <t>1.6.2.3</t>
  </si>
  <si>
    <t>1.6.2.4</t>
  </si>
  <si>
    <t>1.6.2.5</t>
  </si>
  <si>
    <t>1.6.2.6</t>
  </si>
  <si>
    <t>hr</t>
  </si>
  <si>
    <t>1.10.1</t>
  </si>
  <si>
    <t>8.8.4</t>
  </si>
  <si>
    <t>Existing services</t>
  </si>
  <si>
    <t>Excavation by hand in soft material to expose existing civil services, including backfilling and compaction  to 93% of modified AASHTO maximum density if required</t>
  </si>
  <si>
    <t>4.5.1.1.3</t>
  </si>
  <si>
    <t>Surface Prepartion for bedding of Gabions</t>
  </si>
  <si>
    <t>Cavities filled with approved excavation material or rock</t>
  </si>
  <si>
    <t>5.1.2</t>
  </si>
  <si>
    <t>Cavities filled with Grade 15 Concrete</t>
  </si>
  <si>
    <t>5.2.1</t>
  </si>
  <si>
    <t>(a) Galvanized gabion boxes of 80 x 100 x 2,7 mm mesh (1,0 m wide by 1,0 m deep)</t>
  </si>
  <si>
    <t>(i) by 1,0 m long</t>
  </si>
  <si>
    <t>(ii) by 2,0 m long</t>
  </si>
  <si>
    <t>(iii) by 4,0 m long</t>
  </si>
  <si>
    <t>Gabions</t>
  </si>
  <si>
    <t>5.2.1.1</t>
  </si>
  <si>
    <t>5.2.1.2</t>
  </si>
  <si>
    <t>5.2.1.3</t>
  </si>
  <si>
    <t>5.2.2</t>
  </si>
  <si>
    <t>Gabion Reno Mattresses</t>
  </si>
  <si>
    <t>5.2.2.1</t>
  </si>
  <si>
    <t>5.2.2.2</t>
  </si>
  <si>
    <t>5.2.2.3</t>
  </si>
  <si>
    <t>5.3.1</t>
  </si>
  <si>
    <t>Pitching</t>
  </si>
  <si>
    <t>(i) 2.0 by 1.0 by 0.3 m</t>
  </si>
  <si>
    <t>(ii) 3.0 by 1.0 by 0.3 m</t>
  </si>
  <si>
    <t>(iii) 4.0 by 1.0 by 0.3 m</t>
  </si>
  <si>
    <t>5.4.1</t>
  </si>
  <si>
    <t>Stone pitching to Stormwater Headwalls as per detail</t>
  </si>
  <si>
    <r>
      <t>m</t>
    </r>
    <r>
      <rPr>
        <sz val="10"/>
        <rFont val="Calibri"/>
        <family val="2"/>
      </rPr>
      <t>³</t>
    </r>
  </si>
  <si>
    <t>Nameboards (1 No.)</t>
  </si>
  <si>
    <t>Rate Only</t>
  </si>
  <si>
    <t>Type 5 (Maximum length 7.5m)</t>
  </si>
  <si>
    <t>Estimated Quantity</t>
  </si>
  <si>
    <t>SABS 1200G</t>
  </si>
  <si>
    <t>SECTION 7 : CONCRETE (STRUCTURAL)</t>
  </si>
  <si>
    <t>SCHEDULED FORMWORK ITEMS</t>
  </si>
  <si>
    <t>7.1.1.1</t>
  </si>
  <si>
    <t>Rough walls below ground to the following:</t>
  </si>
  <si>
    <t>7.1.1.1.1</t>
  </si>
  <si>
    <t>7.1.1.1.2</t>
  </si>
  <si>
    <t>7.1.1.2</t>
  </si>
  <si>
    <t>Smooth formwork to the following:</t>
  </si>
  <si>
    <t>7.1.1.2.1</t>
  </si>
  <si>
    <t>Quantity</t>
  </si>
  <si>
    <t>TOTAL BROUGHT FORWARD</t>
  </si>
  <si>
    <t>Box out holes/ form voids as follows:</t>
  </si>
  <si>
    <t>No</t>
  </si>
  <si>
    <t>SCHEDULED REINFORCING ITEMS</t>
  </si>
  <si>
    <t>7.1.2.1</t>
  </si>
  <si>
    <t>Mild steel bars up to and including 12mm</t>
  </si>
  <si>
    <t>t</t>
  </si>
  <si>
    <t>High tensile steel bars up to and including 25mm</t>
  </si>
  <si>
    <t>High tensile welded mesh Reference 617</t>
  </si>
  <si>
    <t>SCHEDULED CONCRETE ITEMS</t>
  </si>
  <si>
    <t>8.4.4.</t>
  </si>
  <si>
    <t>Unformed surface finishes</t>
  </si>
  <si>
    <t>8.4.4 (a)</t>
  </si>
  <si>
    <t>Wood float finish to:</t>
  </si>
  <si>
    <t>8.4.4 (b)</t>
  </si>
  <si>
    <t>7.1.3.1</t>
  </si>
  <si>
    <t>7.1.3.2</t>
  </si>
  <si>
    <t>7.1.3.2.1</t>
  </si>
  <si>
    <t>CONSTRUCTION OF CONCRETE ROAD</t>
  </si>
  <si>
    <t>i) Vertical plane to concealed surfaces of Concrete Road</t>
  </si>
  <si>
    <t>ii) Vertical curved to concealed surface of Concrete Road</t>
  </si>
  <si>
    <t>i) Vertical plane to exposed face of Concrete Road</t>
  </si>
  <si>
    <t>ii) Vertical curved to exposed face of Concrete Roads</t>
  </si>
  <si>
    <t>i) Concrete Road</t>
  </si>
  <si>
    <t>Special burlap finish to:</t>
  </si>
  <si>
    <t>"TERRAFORCE" PRECAST CONCRETE INTERLOCKING PLANTER BLOCKS FINISHED SMOOTH ON EXPOSED SURFACES</t>
  </si>
  <si>
    <t>8.4</t>
  </si>
  <si>
    <t>Concrete</t>
  </si>
  <si>
    <t>Excavate in all materials for construction of roadways and parking including compaction to 93% of modified AASHTO maximum density</t>
  </si>
  <si>
    <t>Excavate in all materials for roadways and parking and dispose off site as ordered</t>
  </si>
  <si>
    <t>3.1.1.5</t>
  </si>
  <si>
    <t>3.1.1.4</t>
  </si>
  <si>
    <t>Excavate in all materials for platforms and dispose off site as ordered</t>
  </si>
  <si>
    <t>Excavation in all materials from roads and parking and stockpile for platforms as directed on site for bulk fill</t>
  </si>
  <si>
    <t>Excavate in all materials for construction of platforms including compaction to 93% of modified AASHTO maximum density</t>
  </si>
  <si>
    <t>3.1.1.6</t>
  </si>
  <si>
    <t>Excavation in all materials from platforms and stockpile for platforms as directed on site for bulk fill</t>
  </si>
  <si>
    <t>Excavate for restricted foundations of retaining walls in all materials</t>
  </si>
  <si>
    <t>Excavate for key in concrete roadway in all materials</t>
  </si>
  <si>
    <t>3.2.1.2</t>
  </si>
  <si>
    <t>3.2.1.3</t>
  </si>
  <si>
    <t>Excavate for box drain in all materials</t>
  </si>
  <si>
    <t>Importing of materials from commercial sources</t>
  </si>
  <si>
    <t>Importation of G7 material from commercial sources for construction of roads, parking and platformsincluding compaction to 93% of modified AASHTO maximum density</t>
  </si>
  <si>
    <t>Grassing or other vegetation cover for general areas on site</t>
  </si>
  <si>
    <t>Grassing or other vegetation cover on each plot</t>
  </si>
  <si>
    <t>Spread topsoil in 150mm thick layers with material taken from stockpile under item 2.5 (Section C) for general areas on site</t>
  </si>
  <si>
    <t>Spread topsoil in 150mm thick layers with material taken from stockpile under item 2.5 (Section C) for each plot</t>
  </si>
  <si>
    <t>(iii)</t>
  </si>
  <si>
    <t>Treatment of building platforms</t>
  </si>
  <si>
    <t>Reinforced Concrete Kerb inlets complete including grid and frame as per details provided in the following depths:</t>
  </si>
  <si>
    <t>BOX DRAIN</t>
  </si>
  <si>
    <t>Strength concrete: 35Mpa/38mm Fibre Reinforced Concrete to:</t>
  </si>
  <si>
    <t>1.10.2</t>
  </si>
  <si>
    <t>1.10.3</t>
  </si>
  <si>
    <t>1.10.4</t>
  </si>
  <si>
    <t>1.10.5</t>
  </si>
  <si>
    <t>1.11.1</t>
  </si>
  <si>
    <t>1.11.2</t>
  </si>
  <si>
    <t>1.11.3</t>
  </si>
  <si>
    <t>1.11.4</t>
  </si>
  <si>
    <t>1.11.5</t>
  </si>
  <si>
    <t>1.11.6</t>
  </si>
  <si>
    <t>1.11.7</t>
  </si>
  <si>
    <t>1.11.8</t>
  </si>
  <si>
    <t>Remove topsoil from roads, parking and building platforms to nominal depth of 150mm and stockpile</t>
  </si>
  <si>
    <t>Figure 3 kerbs</t>
  </si>
  <si>
    <t>SUB-Soil Drains</t>
  </si>
  <si>
    <t>8.3.9</t>
  </si>
  <si>
    <t>Extra over Item 3.1 for backfilling against structures within a minimum 1m wide zone around the perimeter of the structures</t>
  </si>
  <si>
    <t>3.4.2</t>
  </si>
  <si>
    <t>7.1.2.1.1</t>
  </si>
  <si>
    <t>7.1.1.2.2.</t>
  </si>
  <si>
    <t>7.1.3.1.1</t>
  </si>
  <si>
    <t>Retaining Walls</t>
  </si>
  <si>
    <t>Brick walls - used as permanent formwork for cavity retaining walls.  Walls to be constructed of two skins of 110mm brick wall with 230mm cavity to be filled with concrete (measured elsewhere)</t>
  </si>
  <si>
    <r>
      <t>m</t>
    </r>
    <r>
      <rPr>
        <sz val="10"/>
        <rFont val="Calibri"/>
        <family val="2"/>
      </rPr>
      <t>²</t>
    </r>
  </si>
  <si>
    <t>Strength grade 25/19 concrete to footing Rate to include for all shuttering as required</t>
  </si>
  <si>
    <t>i) small circular of diameter up to and including 0.65 metres</t>
  </si>
  <si>
    <t>Strength concrete: 25Mpa/13mm Reinforced Concrete to:</t>
  </si>
  <si>
    <t>i) Cavity Filled Concrete</t>
  </si>
  <si>
    <t>i) Concrete to foundations</t>
  </si>
  <si>
    <t>7.3.2.1.1</t>
  </si>
  <si>
    <t>7.3.2.1.2</t>
  </si>
  <si>
    <t xml:space="preserve">Retaining structure with stepped face and curves as required to suit slopes, of type M10 interlocking planter blocks (10 Blocks/m² measured vertically) laid with horizontal bed joints to 70 degree slope, delivered and stacked on site, remove from stacks and erected (measured in elevation).  Max wall height = 4.5m. </t>
  </si>
  <si>
    <t>Construct Box Drain as per detail, complete with formwork, concrete, reinforcing and metal grid</t>
  </si>
  <si>
    <t>Headwalls as per details provided</t>
  </si>
  <si>
    <t>Supply and lay sub-soil drainage pipes as follows:</t>
  </si>
  <si>
    <t>Perforated PVCu Pipes - 110mm diameter</t>
  </si>
  <si>
    <t>Perforated PVCu Pipes - 160mm diameter</t>
  </si>
  <si>
    <t>Geofabric Bidim Grade A2 - laid in trench with width of 0.3 metres and depth of 0.3 metres, including 200mm overlap</t>
  </si>
  <si>
    <t>19mm stone laid in sub-soil drainage trench as per detail</t>
  </si>
  <si>
    <t>Concrete Cap for 110 mm diameter Subsoil drainage System</t>
  </si>
  <si>
    <t>Concrete Cap for 160 mm diameter Subsoil drainage System</t>
  </si>
  <si>
    <t>8.2.14</t>
  </si>
  <si>
    <t>Sub-soil Drainage System: Supply and lay composite in-plane drainage system as per detail</t>
  </si>
  <si>
    <t>19mm stone laid in sub-soil drainage trench as per detail (Provisional)</t>
  </si>
  <si>
    <t>Sub-soil Drainage</t>
  </si>
  <si>
    <t>11.5.1</t>
  </si>
  <si>
    <t>11.5.2</t>
  </si>
  <si>
    <t>11.5.3</t>
  </si>
  <si>
    <t>11.5.4</t>
  </si>
  <si>
    <t>11.5.5</t>
  </si>
  <si>
    <t>11.5.6</t>
  </si>
  <si>
    <t>11.5.7</t>
  </si>
  <si>
    <t>11.5.8</t>
  </si>
  <si>
    <t>11.5.8.1</t>
  </si>
  <si>
    <t>11.5.8.2</t>
  </si>
  <si>
    <t>Composite fin drain - 110mm diameter including drainage stone and geotextile, complete as per detail on drawings to approx. 2.5m high (Provisional)</t>
  </si>
  <si>
    <t>Summary</t>
  </si>
  <si>
    <t>Bills of Quantities – Summary Page</t>
  </si>
  <si>
    <t>Section No</t>
  </si>
  <si>
    <t xml:space="preserve">Description </t>
  </si>
  <si>
    <t xml:space="preserve">SABS 1200 A – Preliminary and General </t>
  </si>
  <si>
    <t>SABS 1200 C – Site Clearance</t>
  </si>
  <si>
    <t>SABS 1200 DB – Pipe Trenches</t>
  </si>
  <si>
    <t>SABS 1200 DK – Gabions and Pitching</t>
  </si>
  <si>
    <t>SABS 1200 DM – Earthworks (Roads Subgrade)</t>
  </si>
  <si>
    <t>SABS 1200 G – Concrete (Structural)</t>
  </si>
  <si>
    <t>SABS 1200 L – Medium Pressure Pipelines</t>
  </si>
  <si>
    <t>SABS 1200 LB – Bedding Pipes</t>
  </si>
  <si>
    <t>SABS 1200 LE – Stormwater</t>
  </si>
  <si>
    <t>SABS 1200 ME – Roads (Subbase)</t>
  </si>
  <si>
    <t xml:space="preserve">Subtotal </t>
  </si>
  <si>
    <t>Allow 10.0% Contingencies to be used as directed</t>
  </si>
  <si>
    <t>Allow 5% for Escalation</t>
  </si>
  <si>
    <t>Value-Added Tax (VAT) at 15%</t>
  </si>
  <si>
    <t xml:space="preserve">TOTAL OF PRICES INCLUDING VAT </t>
  </si>
  <si>
    <t>SABS 1200 DA – Earthworks</t>
  </si>
  <si>
    <t>SABS 1200 LC – Cable Ducts and Sleeves</t>
  </si>
  <si>
    <t>SABS 1200 MF – Roads (Base)</t>
  </si>
  <si>
    <t>SABS 1200 MJ – Segmented Paving</t>
  </si>
  <si>
    <t>SABS 1200 MK – Kerbing and Channeling</t>
  </si>
  <si>
    <t>SABS 1200 MM – Ancillary Roadworks</t>
  </si>
  <si>
    <t>Connection to existing reticulation at position as shown on the drawings. Rate to include all dealings with municipal authorities and execution of the works including road crossing</t>
  </si>
  <si>
    <t>In Place treatment of road bed in hard rock material by:</t>
  </si>
  <si>
    <t>6.1.2</t>
  </si>
  <si>
    <t>6.1.2.1</t>
  </si>
  <si>
    <t>Ripping</t>
  </si>
  <si>
    <t>Treatment of road-bed including roads and parking areas</t>
  </si>
  <si>
    <t>6.2.1.2</t>
  </si>
  <si>
    <t>6.1.3</t>
  </si>
  <si>
    <t>6.1.3.1</t>
  </si>
  <si>
    <t xml:space="preserve">Ontap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</si>
</sst>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 &quot;R&quot;\ * #,##0.00_ ;_ &quot;R&quot;\ * \-#,##0.00_ ;_ &quot;R&quot;\ * &quot;-&quot;??_ ;_ @_ "/>
    <numFmt numFmtId="165" formatCode="_ * #,##0.00_ ;_ * \-#,##0.00_ ;_ * &quot;-&quot;??_ ;_ @_ "/>
    <numFmt numFmtId="166" formatCode="_ &quot;R&quot;* #,##0.00_ ;_ &quot;R&quot;* \-#,##0.00_ ;_ &quot;R&quot;* &quot;-&quot;??_ ;_ @_ "/>
    <numFmt numFmtId="167" formatCode="_(* #,##0.00_);_(* \(#,##0.00\);_(* &quot;-&quot;??_);_(@_)"/>
    <numFmt numFmtId="168" formatCode="&quot;R&quot;#,##0.00"/>
    <numFmt numFmtId="169" formatCode="_ * #,##0_ ;_ * \-#,##0_ ;_ * &quot;-&quot;??_ ;_ @_ "/>
    <numFmt numFmtId="170" formatCode="_ * #,##0.0_ ;_ * \-#,##0.0_ ;_ * &quot;-&quot;??_ ;_ @_ "/>
    <numFmt numFmtId="171" formatCode="_ * #,##0.000_ ;_ * \-#,##0.000_ ;_ * &quot;-&quot;??_ ;_ @_ "/>
    <numFmt numFmtId="172" formatCode="0.0%"/>
    <numFmt numFmtId="173" formatCode="0.0"/>
  </numFmts>
  <fonts count="33" x14ac:knownFonts="1">
    <font>
      <sz val="12"/>
      <name val="Trebuchet M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sz val="8"/>
      <name val="Trebuchet MS"/>
      <family val="2"/>
    </font>
    <font>
      <sz val="10"/>
      <name val="Arial"/>
      <family val="2"/>
    </font>
    <font>
      <sz val="12"/>
      <name val="Trebuchet MS"/>
      <family val="2"/>
    </font>
    <font>
      <sz val="12"/>
      <name val="Trebuchet MS"/>
      <family val="2"/>
    </font>
    <font>
      <sz val="12"/>
      <name val="Arial"/>
      <family val="2"/>
    </font>
    <font>
      <sz val="8"/>
      <name val="Trebuchet MS"/>
      <family val="2"/>
    </font>
    <font>
      <sz val="8"/>
      <name val="Trebuchet MS"/>
      <family val="2"/>
    </font>
    <font>
      <sz val="12"/>
      <name val="Calibri"/>
      <family val="2"/>
      <scheme val="minor"/>
    </font>
    <font>
      <sz val="8"/>
      <name val="Trebuchet MS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sz val="10"/>
      <color indexed="8"/>
      <name val="Trebuchet MS"/>
      <family val="2"/>
    </font>
    <font>
      <sz val="10"/>
      <color indexed="8"/>
      <name val="Calibri"/>
      <family val="2"/>
    </font>
    <font>
      <sz val="9"/>
      <color indexed="8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b/>
      <u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4">
    <xf numFmtId="0" fontId="0" fillId="0" borderId="0"/>
    <xf numFmtId="167" fontId="6" fillId="0" borderId="0" applyFont="0" applyFill="0" applyBorder="0" applyAlignment="0" applyProtection="0"/>
    <xf numFmtId="3" fontId="10" fillId="0" borderId="0" applyFont="0" applyFill="0" applyBorder="0" applyAlignment="0" applyProtection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2" fillId="0" borderId="0" applyFont="0" applyFill="0" applyBorder="0" applyAlignment="0" applyProtection="0"/>
    <xf numFmtId="0" fontId="13" fillId="0" borderId="0"/>
    <xf numFmtId="0" fontId="13" fillId="0" borderId="0"/>
    <xf numFmtId="0" fontId="10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1" fillId="0" borderId="0"/>
  </cellStyleXfs>
  <cellXfs count="194">
    <xf numFmtId="0" fontId="0" fillId="0" borderId="0" xfId="0"/>
    <xf numFmtId="0" fontId="8" fillId="0" borderId="7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/>
    <xf numFmtId="164" fontId="8" fillId="0" borderId="0" xfId="8" applyFont="1" applyFill="1" applyAlignment="1">
      <alignment horizontal="center" vertical="center"/>
    </xf>
    <xf numFmtId="0" fontId="16" fillId="0" borderId="0" xfId="0" applyFont="1"/>
    <xf numFmtId="44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168" fontId="8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4" fontId="7" fillId="0" borderId="0" xfId="0" applyNumberFormat="1" applyFont="1" applyAlignment="1">
      <alignment horizontal="center" vertical="center" wrapText="1"/>
    </xf>
    <xf numFmtId="44" fontId="7" fillId="0" borderId="0" xfId="0" applyNumberFormat="1" applyFont="1" applyAlignment="1">
      <alignment horizontal="left" vertical="center"/>
    </xf>
    <xf numFmtId="169" fontId="8" fillId="0" borderId="4" xfId="0" applyNumberFormat="1" applyFont="1" applyBorder="1" applyAlignment="1">
      <alignment horizontal="center" vertical="center" wrapText="1"/>
    </xf>
    <xf numFmtId="4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right" vertical="top" wrapText="1"/>
    </xf>
    <xf numFmtId="0" fontId="7" fillId="0" borderId="4" xfId="0" quotePrefix="1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top" wrapText="1"/>
    </xf>
    <xf numFmtId="2" fontId="8" fillId="0" borderId="4" xfId="0" applyNumberFormat="1" applyFont="1" applyBorder="1" applyAlignment="1">
      <alignment horizontal="center" vertical="top" wrapText="1"/>
    </xf>
    <xf numFmtId="164" fontId="7" fillId="0" borderId="1" xfId="8" applyFont="1" applyFill="1" applyBorder="1" applyAlignment="1">
      <alignment horizontal="center" vertical="center" wrapText="1"/>
    </xf>
    <xf numFmtId="44" fontId="8" fillId="0" borderId="0" xfId="0" applyNumberFormat="1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horizontal="center" vertical="top" wrapText="1"/>
    </xf>
    <xf numFmtId="170" fontId="8" fillId="0" borderId="7" xfId="0" applyNumberFormat="1" applyFont="1" applyBorder="1" applyAlignment="1">
      <alignment horizontal="center" vertical="center" wrapText="1"/>
    </xf>
    <xf numFmtId="169" fontId="8" fillId="0" borderId="7" xfId="0" applyNumberFormat="1" applyFont="1" applyBorder="1" applyAlignment="1">
      <alignment horizontal="center" vertical="center" wrapText="1"/>
    </xf>
    <xf numFmtId="44" fontId="8" fillId="0" borderId="7" xfId="0" applyNumberFormat="1" applyFont="1" applyBorder="1" applyAlignment="1">
      <alignment horizontal="center" vertical="center" wrapText="1"/>
    </xf>
    <xf numFmtId="44" fontId="8" fillId="0" borderId="1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7" fillId="0" borderId="7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left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6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vertical="top"/>
    </xf>
    <xf numFmtId="0" fontId="8" fillId="0" borderId="0" xfId="0" applyFont="1" applyAlignment="1">
      <alignment horizontal="left"/>
    </xf>
    <xf numFmtId="49" fontId="8" fillId="0" borderId="0" xfId="0" applyNumberFormat="1" applyFont="1"/>
    <xf numFmtId="0" fontId="7" fillId="0" borderId="5" xfId="0" applyFont="1" applyBorder="1" applyAlignment="1">
      <alignment vertical="center" wrapText="1"/>
    </xf>
    <xf numFmtId="166" fontId="7" fillId="0" borderId="1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171" fontId="8" fillId="0" borderId="7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wrapText="1"/>
    </xf>
    <xf numFmtId="44" fontId="8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top" wrapText="1"/>
    </xf>
    <xf numFmtId="164" fontId="8" fillId="0" borderId="0" xfId="0" applyNumberFormat="1" applyFont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vertical="center" wrapText="1"/>
    </xf>
    <xf numFmtId="165" fontId="8" fillId="0" borderId="7" xfId="0" applyNumberFormat="1" applyFont="1" applyBorder="1" applyAlignment="1">
      <alignment horizontal="center" vertical="center" wrapText="1"/>
    </xf>
    <xf numFmtId="0" fontId="8" fillId="4" borderId="0" xfId="0" applyFont="1" applyFill="1"/>
    <xf numFmtId="44" fontId="8" fillId="4" borderId="0" xfId="0" applyNumberFormat="1" applyFont="1" applyFill="1" applyAlignment="1">
      <alignment horizontal="left" vertical="center"/>
    </xf>
    <xf numFmtId="0" fontId="19" fillId="0" borderId="1" xfId="32" applyFont="1" applyBorder="1" applyAlignment="1">
      <alignment horizontal="center" vertical="center" wrapText="1"/>
    </xf>
    <xf numFmtId="4" fontId="19" fillId="0" borderId="1" xfId="32" applyNumberFormat="1" applyFont="1" applyBorder="1" applyAlignment="1">
      <alignment horizontal="center" vertical="center" wrapText="1"/>
    </xf>
    <xf numFmtId="0" fontId="20" fillId="0" borderId="2" xfId="32" applyFont="1" applyBorder="1" applyAlignment="1">
      <alignment horizontal="center" vertical="center" wrapText="1"/>
    </xf>
    <xf numFmtId="0" fontId="20" fillId="0" borderId="17" xfId="32" applyFont="1" applyBorder="1" applyAlignment="1">
      <alignment horizontal="center" vertical="center" wrapText="1"/>
    </xf>
    <xf numFmtId="0" fontId="20" fillId="0" borderId="17" xfId="32" applyFont="1" applyBorder="1" applyAlignment="1">
      <alignment horizontal="right" vertical="center" wrapText="1"/>
    </xf>
    <xf numFmtId="0" fontId="6" fillId="0" borderId="0" xfId="32" applyAlignment="1">
      <alignment vertical="center"/>
    </xf>
    <xf numFmtId="0" fontId="21" fillId="5" borderId="18" xfId="32" applyFont="1" applyFill="1" applyBorder="1" applyAlignment="1">
      <alignment horizontal="center" vertical="center" wrapText="1"/>
    </xf>
    <xf numFmtId="0" fontId="19" fillId="5" borderId="18" xfId="32" applyFont="1" applyFill="1" applyBorder="1" applyAlignment="1">
      <alignment horizontal="center" vertical="center" wrapText="1"/>
    </xf>
    <xf numFmtId="0" fontId="19" fillId="5" borderId="19" xfId="32" applyFont="1" applyFill="1" applyBorder="1" applyAlignment="1">
      <alignment vertical="center" wrapText="1"/>
    </xf>
    <xf numFmtId="0" fontId="19" fillId="0" borderId="20" xfId="32" applyFont="1" applyBorder="1" applyAlignment="1">
      <alignment vertical="center" wrapText="1"/>
    </xf>
    <xf numFmtId="0" fontId="19" fillId="0" borderId="21" xfId="32" applyFont="1" applyBorder="1" applyAlignment="1">
      <alignment horizontal="center" vertical="center" wrapText="1"/>
    </xf>
    <xf numFmtId="0" fontId="6" fillId="0" borderId="5" xfId="32" applyBorder="1" applyAlignment="1">
      <alignment vertical="center"/>
    </xf>
    <xf numFmtId="0" fontId="7" fillId="0" borderId="7" xfId="32" applyFont="1" applyBorder="1" applyAlignment="1">
      <alignment horizontal="center" vertical="center" wrapText="1"/>
    </xf>
    <xf numFmtId="0" fontId="7" fillId="0" borderId="5" xfId="32" applyFont="1" applyBorder="1" applyAlignment="1">
      <alignment horizontal="center" vertical="center" wrapText="1"/>
    </xf>
    <xf numFmtId="2" fontId="8" fillId="0" borderId="7" xfId="32" applyNumberFormat="1" applyFont="1" applyBorder="1" applyAlignment="1">
      <alignment horizontal="center" vertical="center" wrapText="1"/>
    </xf>
    <xf numFmtId="167" fontId="8" fillId="0" borderId="7" xfId="1" applyFont="1" applyFill="1" applyBorder="1" applyAlignment="1">
      <alignment horizontal="center" vertical="center" wrapText="1"/>
    </xf>
    <xf numFmtId="0" fontId="22" fillId="0" borderId="7" xfId="32" applyFont="1" applyBorder="1" applyAlignment="1">
      <alignment horizontal="left" vertical="center" wrapText="1"/>
    </xf>
    <xf numFmtId="0" fontId="18" fillId="0" borderId="7" xfId="32" applyFont="1" applyBorder="1" applyAlignment="1">
      <alignment vertical="center"/>
    </xf>
    <xf numFmtId="0" fontId="8" fillId="0" borderId="7" xfId="32" applyFont="1" applyBorder="1" applyAlignment="1">
      <alignment vertical="center"/>
    </xf>
    <xf numFmtId="2" fontId="8" fillId="0" borderId="7" xfId="32" applyNumberFormat="1" applyFont="1" applyBorder="1" applyAlignment="1">
      <alignment horizontal="center" vertical="center"/>
    </xf>
    <xf numFmtId="167" fontId="23" fillId="0" borderId="7" xfId="1" applyFont="1" applyFill="1" applyBorder="1" applyAlignment="1">
      <alignment horizontal="right" vertical="center" wrapText="1"/>
    </xf>
    <xf numFmtId="167" fontId="23" fillId="0" borderId="7" xfId="1" applyFont="1" applyFill="1" applyBorder="1" applyAlignment="1">
      <alignment horizontal="left" vertical="center" wrapText="1"/>
    </xf>
    <xf numFmtId="49" fontId="8" fillId="0" borderId="9" xfId="32" applyNumberFormat="1" applyFont="1" applyBorder="1" applyAlignment="1">
      <alignment horizontal="center" vertical="center" wrapText="1"/>
    </xf>
    <xf numFmtId="0" fontId="18" fillId="0" borderId="7" xfId="32" applyFont="1" applyBorder="1" applyAlignment="1">
      <alignment horizontal="left" vertical="center" wrapText="1"/>
    </xf>
    <xf numFmtId="0" fontId="24" fillId="0" borderId="7" xfId="32" applyFont="1" applyBorder="1" applyAlignment="1">
      <alignment horizontal="center" vertical="center" wrapText="1"/>
    </xf>
    <xf numFmtId="49" fontId="8" fillId="6" borderId="9" xfId="32" applyNumberFormat="1" applyFont="1" applyFill="1" applyBorder="1" applyAlignment="1">
      <alignment vertical="center" wrapText="1"/>
    </xf>
    <xf numFmtId="0" fontId="23" fillId="0" borderId="7" xfId="32" applyFont="1" applyBorder="1" applyAlignment="1">
      <alignment horizontal="center" vertical="center" wrapText="1"/>
    </xf>
    <xf numFmtId="2" fontId="23" fillId="0" borderId="7" xfId="32" applyNumberFormat="1" applyFont="1" applyBorder="1" applyAlignment="1">
      <alignment horizontal="center" vertical="center" wrapText="1"/>
    </xf>
    <xf numFmtId="0" fontId="23" fillId="0" borderId="9" xfId="32" applyFont="1" applyBorder="1" applyAlignment="1">
      <alignment horizontal="left" vertical="center" wrapText="1"/>
    </xf>
    <xf numFmtId="0" fontId="8" fillId="0" borderId="7" xfId="32" applyFont="1" applyBorder="1" applyAlignment="1">
      <alignment horizontal="center" vertical="center" wrapText="1"/>
    </xf>
    <xf numFmtId="1" fontId="8" fillId="0" borderId="7" xfId="1" applyNumberFormat="1" applyFont="1" applyFill="1" applyBorder="1" applyAlignment="1">
      <alignment horizontal="center" vertical="center" wrapText="1"/>
    </xf>
    <xf numFmtId="4" fontId="25" fillId="0" borderId="7" xfId="1" applyNumberFormat="1" applyFont="1" applyFill="1" applyBorder="1" applyAlignment="1">
      <alignment vertical="center" wrapText="1"/>
    </xf>
    <xf numFmtId="4" fontId="8" fillId="0" borderId="7" xfId="1" applyNumberFormat="1" applyFont="1" applyFill="1" applyBorder="1" applyAlignment="1">
      <alignment horizontal="right" vertical="center" wrapText="1"/>
    </xf>
    <xf numFmtId="3" fontId="8" fillId="0" borderId="7" xfId="1" applyNumberFormat="1" applyFont="1" applyFill="1" applyBorder="1" applyAlignment="1">
      <alignment horizontal="center" vertical="center" wrapText="1"/>
    </xf>
    <xf numFmtId="0" fontId="7" fillId="0" borderId="2" xfId="32" applyFont="1" applyBorder="1" applyAlignment="1">
      <alignment horizontal="left" vertical="center"/>
    </xf>
    <xf numFmtId="0" fontId="8" fillId="0" borderId="17" xfId="32" applyFont="1" applyBorder="1" applyAlignment="1">
      <alignment horizontal="center" vertical="center" wrapText="1"/>
    </xf>
    <xf numFmtId="0" fontId="8" fillId="0" borderId="17" xfId="32" applyFont="1" applyBorder="1" applyAlignment="1">
      <alignment vertical="center" wrapText="1"/>
    </xf>
    <xf numFmtId="2" fontId="8" fillId="0" borderId="17" xfId="32" applyNumberFormat="1" applyFont="1" applyBorder="1" applyAlignment="1">
      <alignment horizontal="center" vertical="center" wrapText="1"/>
    </xf>
    <xf numFmtId="167" fontId="8" fillId="0" borderId="3" xfId="1" applyFont="1" applyBorder="1" applyAlignment="1">
      <alignment horizontal="right" vertical="center" wrapText="1"/>
    </xf>
    <xf numFmtId="167" fontId="8" fillId="0" borderId="1" xfId="1" applyFont="1" applyBorder="1" applyAlignment="1">
      <alignment horizontal="right" vertical="center" wrapText="1"/>
    </xf>
    <xf numFmtId="0" fontId="7" fillId="0" borderId="1" xfId="32" applyFont="1" applyBorder="1" applyAlignment="1">
      <alignment horizontal="center" vertical="center" wrapText="1"/>
    </xf>
    <xf numFmtId="0" fontId="7" fillId="0" borderId="1" xfId="32" applyFont="1" applyBorder="1" applyAlignment="1">
      <alignment horizontal="left" vertical="center" wrapText="1"/>
    </xf>
    <xf numFmtId="2" fontId="7" fillId="0" borderId="1" xfId="32" applyNumberFormat="1" applyFont="1" applyBorder="1" applyAlignment="1">
      <alignment horizontal="center" vertical="center" wrapText="1"/>
    </xf>
    <xf numFmtId="167" fontId="7" fillId="0" borderId="1" xfId="1" applyFont="1" applyBorder="1" applyAlignment="1">
      <alignment horizontal="center" vertical="center" wrapText="1"/>
    </xf>
    <xf numFmtId="167" fontId="7" fillId="0" borderId="1" xfId="1" applyFont="1" applyBorder="1" applyAlignment="1">
      <alignment horizontal="right" vertical="center" wrapText="1"/>
    </xf>
    <xf numFmtId="4" fontId="25" fillId="0" borderId="7" xfId="1" applyNumberFormat="1" applyFont="1" applyFill="1" applyBorder="1" applyAlignment="1">
      <alignment horizontal="right" vertical="center" wrapText="1"/>
    </xf>
    <xf numFmtId="4" fontId="8" fillId="0" borderId="7" xfId="1" applyNumberFormat="1" applyFont="1" applyFill="1" applyBorder="1" applyAlignment="1">
      <alignment vertical="center" wrapText="1"/>
    </xf>
    <xf numFmtId="0" fontId="23" fillId="6" borderId="9" xfId="32" applyFont="1" applyFill="1" applyBorder="1" applyAlignment="1">
      <alignment horizontal="left" vertical="center" wrapText="1"/>
    </xf>
    <xf numFmtId="0" fontId="8" fillId="0" borderId="7" xfId="32" applyFont="1" applyBorder="1" applyAlignment="1">
      <alignment horizontal="left" vertical="center" wrapText="1"/>
    </xf>
    <xf numFmtId="172" fontId="8" fillId="0" borderId="7" xfId="14" applyNumberFormat="1" applyFont="1" applyFill="1" applyBorder="1" applyAlignment="1">
      <alignment horizontal="center" vertical="center" wrapText="1"/>
    </xf>
    <xf numFmtId="164" fontId="7" fillId="2" borderId="1" xfId="13" applyFont="1" applyFill="1" applyBorder="1" applyAlignment="1">
      <alignment horizontal="center" vertical="center" wrapText="1"/>
    </xf>
    <xf numFmtId="49" fontId="8" fillId="3" borderId="9" xfId="32" applyNumberFormat="1" applyFont="1" applyFill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/>
    </xf>
    <xf numFmtId="0" fontId="8" fillId="0" borderId="7" xfId="0" applyFont="1" applyBorder="1" applyAlignment="1">
      <alignment horizontal="justify" vertical="center"/>
    </xf>
    <xf numFmtId="4" fontId="8" fillId="0" borderId="7" xfId="1" applyNumberFormat="1" applyFont="1" applyFill="1" applyBorder="1" applyAlignment="1">
      <alignment horizontal="center" vertical="center" wrapText="1"/>
    </xf>
    <xf numFmtId="0" fontId="8" fillId="0" borderId="7" xfId="9" applyFont="1" applyBorder="1" applyAlignment="1">
      <alignment horizontal="center" vertical="center"/>
    </xf>
    <xf numFmtId="0" fontId="8" fillId="0" borderId="7" xfId="9" applyFont="1" applyBorder="1" applyAlignment="1">
      <alignment horizontal="left" vertical="center" wrapText="1"/>
    </xf>
    <xf numFmtId="173" fontId="8" fillId="0" borderId="7" xfId="1" applyNumberFormat="1" applyFont="1" applyFill="1" applyBorder="1" applyAlignment="1">
      <alignment horizontal="center" vertical="center" wrapText="1"/>
    </xf>
    <xf numFmtId="0" fontId="8" fillId="0" borderId="7" xfId="32" applyFont="1" applyBorder="1" applyAlignment="1">
      <alignment vertical="center" wrapText="1"/>
    </xf>
    <xf numFmtId="4" fontId="8" fillId="0" borderId="7" xfId="32" applyNumberFormat="1" applyFont="1" applyBorder="1" applyAlignment="1">
      <alignment horizontal="center" vertical="center" wrapText="1"/>
    </xf>
    <xf numFmtId="0" fontId="27" fillId="0" borderId="7" xfId="33" applyFont="1" applyBorder="1" applyAlignment="1">
      <alignment horizontal="center" vertical="center"/>
    </xf>
    <xf numFmtId="0" fontId="27" fillId="0" borderId="7" xfId="33" applyFont="1" applyBorder="1" applyAlignment="1">
      <alignment horizontal="left" vertical="center" wrapText="1"/>
    </xf>
    <xf numFmtId="0" fontId="28" fillId="0" borderId="0" xfId="32" applyFont="1" applyAlignment="1">
      <alignment horizontal="left" vertical="center" indent="4"/>
    </xf>
    <xf numFmtId="0" fontId="6" fillId="0" borderId="0" xfId="32"/>
    <xf numFmtId="0" fontId="29" fillId="0" borderId="0" xfId="32" applyFont="1" applyAlignment="1">
      <alignment horizontal="left" vertical="center" indent="4"/>
    </xf>
    <xf numFmtId="0" fontId="30" fillId="0" borderId="0" xfId="32" applyFont="1" applyAlignment="1">
      <alignment horizontal="left" vertical="center" indent="4"/>
    </xf>
    <xf numFmtId="0" fontId="31" fillId="0" borderId="22" xfId="32" applyFont="1" applyBorder="1" applyAlignment="1">
      <alignment horizontal="center" vertical="center" wrapText="1"/>
    </xf>
    <xf numFmtId="0" fontId="31" fillId="0" borderId="23" xfId="32" applyFont="1" applyBorder="1" applyAlignment="1">
      <alignment horizontal="center" vertical="center" wrapText="1"/>
    </xf>
    <xf numFmtId="0" fontId="31" fillId="0" borderId="24" xfId="32" applyFont="1" applyBorder="1" applyAlignment="1">
      <alignment horizontal="center" vertical="center" wrapText="1"/>
    </xf>
    <xf numFmtId="0" fontId="32" fillId="0" borderId="25" xfId="32" applyFont="1" applyBorder="1" applyAlignment="1">
      <alignment horizontal="center" vertical="center" wrapText="1"/>
    </xf>
    <xf numFmtId="0" fontId="32" fillId="0" borderId="1" xfId="32" applyFont="1" applyBorder="1" applyAlignment="1">
      <alignment vertical="center" wrapText="1"/>
    </xf>
    <xf numFmtId="167" fontId="32" fillId="0" borderId="26" xfId="32" applyNumberFormat="1" applyFont="1" applyBorder="1" applyAlignment="1">
      <alignment vertical="center" wrapText="1"/>
    </xf>
    <xf numFmtId="167" fontId="32" fillId="0" borderId="26" xfId="0" applyNumberFormat="1" applyFont="1" applyBorder="1" applyAlignment="1">
      <alignment vertical="center" wrapText="1"/>
    </xf>
    <xf numFmtId="167" fontId="32" fillId="0" borderId="29" xfId="0" applyNumberFormat="1" applyFont="1" applyBorder="1" applyAlignment="1">
      <alignment vertical="center" wrapText="1"/>
    </xf>
    <xf numFmtId="0" fontId="7" fillId="0" borderId="8" xfId="32" applyFont="1" applyBorder="1" applyAlignment="1">
      <alignment horizontal="left" vertical="center"/>
    </xf>
    <xf numFmtId="0" fontId="8" fillId="0" borderId="15" xfId="32" applyFont="1" applyBorder="1" applyAlignment="1">
      <alignment horizontal="center" vertical="center" wrapText="1"/>
    </xf>
    <xf numFmtId="0" fontId="8" fillId="0" borderId="15" xfId="32" applyFont="1" applyBorder="1" applyAlignment="1">
      <alignment vertical="center" wrapText="1"/>
    </xf>
    <xf numFmtId="2" fontId="8" fillId="0" borderId="15" xfId="32" applyNumberFormat="1" applyFont="1" applyBorder="1" applyAlignment="1">
      <alignment horizontal="center" vertical="center" wrapText="1"/>
    </xf>
    <xf numFmtId="167" fontId="8" fillId="0" borderId="10" xfId="1" applyFont="1" applyBorder="1" applyAlignment="1">
      <alignment horizontal="right" vertical="center" wrapText="1"/>
    </xf>
    <xf numFmtId="167" fontId="8" fillId="0" borderId="5" xfId="1" applyFont="1" applyBorder="1" applyAlignment="1">
      <alignment horizontal="right" vertical="center" wrapText="1"/>
    </xf>
    <xf numFmtId="0" fontId="7" fillId="0" borderId="14" xfId="32" applyFont="1" applyBorder="1" applyAlignment="1">
      <alignment horizontal="left" vertical="center"/>
    </xf>
    <xf numFmtId="0" fontId="8" fillId="0" borderId="13" xfId="32" applyFont="1" applyBorder="1" applyAlignment="1">
      <alignment horizontal="center" vertical="center" wrapText="1"/>
    </xf>
    <xf numFmtId="0" fontId="8" fillId="0" borderId="13" xfId="32" applyFont="1" applyBorder="1" applyAlignment="1">
      <alignment vertical="center" wrapText="1"/>
    </xf>
    <xf numFmtId="2" fontId="8" fillId="0" borderId="13" xfId="32" applyNumberFormat="1" applyFont="1" applyBorder="1" applyAlignment="1">
      <alignment horizontal="center" vertical="center" wrapText="1"/>
    </xf>
    <xf numFmtId="167" fontId="8" fillId="0" borderId="12" xfId="1" applyFont="1" applyBorder="1" applyAlignment="1">
      <alignment horizontal="right" vertical="center" wrapText="1"/>
    </xf>
    <xf numFmtId="167" fontId="8" fillId="0" borderId="6" xfId="1" applyFont="1" applyBorder="1" applyAlignment="1">
      <alignment horizontal="right" vertical="center" wrapText="1"/>
    </xf>
    <xf numFmtId="44" fontId="8" fillId="0" borderId="0" xfId="0" applyNumberFormat="1" applyFont="1"/>
    <xf numFmtId="0" fontId="31" fillId="0" borderId="27" xfId="32" applyFont="1" applyBorder="1" applyAlignment="1">
      <alignment vertical="center" wrapText="1"/>
    </xf>
    <xf numFmtId="0" fontId="31" fillId="0" borderId="28" xfId="32" applyFont="1" applyBorder="1" applyAlignment="1">
      <alignment vertical="center" wrapText="1"/>
    </xf>
    <xf numFmtId="0" fontId="31" fillId="0" borderId="25" xfId="32" applyFont="1" applyBorder="1" applyAlignment="1">
      <alignment vertical="center" wrapText="1"/>
    </xf>
    <xf numFmtId="0" fontId="31" fillId="0" borderId="1" xfId="32" applyFont="1" applyBorder="1" applyAlignment="1">
      <alignment vertical="center" wrapText="1"/>
    </xf>
    <xf numFmtId="0" fontId="32" fillId="0" borderId="25" xfId="32" applyFont="1" applyBorder="1" applyAlignment="1">
      <alignment vertical="center" wrapText="1"/>
    </xf>
    <xf numFmtId="0" fontId="32" fillId="0" borderId="1" xfId="32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wrapText="1"/>
    </xf>
  </cellXfs>
  <cellStyles count="34">
    <cellStyle name="Comma" xfId="1" builtinId="3"/>
    <cellStyle name="Comma 2" xfId="16" xr:uid="{00000000-0005-0000-0000-000001000000}"/>
    <cellStyle name="Comma 2 2" xfId="22" xr:uid="{00000000-0005-0000-0000-000002000000}"/>
    <cellStyle name="Comma 2 2 2" xfId="30" xr:uid="{00000000-0005-0000-0000-000003000000}"/>
    <cellStyle name="Comma 2 3" xfId="25" xr:uid="{00000000-0005-0000-0000-000004000000}"/>
    <cellStyle name="Comma 3" xfId="19" xr:uid="{00000000-0005-0000-0000-000005000000}"/>
    <cellStyle name="Comma 3 2" xfId="28" xr:uid="{00000000-0005-0000-0000-000006000000}"/>
    <cellStyle name="Comma 4" xfId="20" xr:uid="{00000000-0005-0000-0000-000007000000}"/>
    <cellStyle name="Comma0" xfId="2" xr:uid="{00000000-0005-0000-0000-000008000000}"/>
    <cellStyle name="Currency" xfId="8" builtinId="4"/>
    <cellStyle name="Currency 2" xfId="13" xr:uid="{00000000-0005-0000-0000-00000A000000}"/>
    <cellStyle name="Date" xfId="11" xr:uid="{00000000-0005-0000-0000-00000B000000}"/>
    <cellStyle name="Normal" xfId="0" builtinId="0"/>
    <cellStyle name="Normal 2" xfId="3" xr:uid="{00000000-0005-0000-0000-00000D000000}"/>
    <cellStyle name="Normal 2 2" xfId="10" xr:uid="{00000000-0005-0000-0000-00000E000000}"/>
    <cellStyle name="Normal 2 2 2" xfId="32" xr:uid="{5AF00053-2C26-4B89-AC9C-413320CF23C7}"/>
    <cellStyle name="Normal 2 3" xfId="12" xr:uid="{00000000-0005-0000-0000-00000F000000}"/>
    <cellStyle name="Normal 3" xfId="4" xr:uid="{00000000-0005-0000-0000-000010000000}"/>
    <cellStyle name="Normal 4" xfId="5" xr:uid="{00000000-0005-0000-0000-000011000000}"/>
    <cellStyle name="Normal 5" xfId="6" xr:uid="{00000000-0005-0000-0000-000012000000}"/>
    <cellStyle name="Normal 6" xfId="7" xr:uid="{00000000-0005-0000-0000-000013000000}"/>
    <cellStyle name="Normal 7" xfId="9" xr:uid="{00000000-0005-0000-0000-000014000000}"/>
    <cellStyle name="Normal 7 2" xfId="33" xr:uid="{34EEC801-7BBC-48AE-B800-07150CE77C3B}"/>
    <cellStyle name="Normal 8" xfId="15" xr:uid="{00000000-0005-0000-0000-000015000000}"/>
    <cellStyle name="Normal 8 2" xfId="21" xr:uid="{00000000-0005-0000-0000-000016000000}"/>
    <cellStyle name="Normal 8 2 2" xfId="29" xr:uid="{00000000-0005-0000-0000-000017000000}"/>
    <cellStyle name="Normal 8 3" xfId="24" xr:uid="{00000000-0005-0000-0000-000018000000}"/>
    <cellStyle name="Normal 9" xfId="18" xr:uid="{00000000-0005-0000-0000-000019000000}"/>
    <cellStyle name="Normal 9 2" xfId="27" xr:uid="{00000000-0005-0000-0000-00001A000000}"/>
    <cellStyle name="Percent 2" xfId="17" xr:uid="{00000000-0005-0000-0000-00001C000000}"/>
    <cellStyle name="Percent 2 2" xfId="23" xr:uid="{00000000-0005-0000-0000-00001D000000}"/>
    <cellStyle name="Percent 2 2 2" xfId="31" xr:uid="{00000000-0005-0000-0000-00001E000000}"/>
    <cellStyle name="Percent 2 3" xfId="26" xr:uid="{00000000-0005-0000-0000-00001F000000}"/>
    <cellStyle name="Percent 3" xfId="14" xr:uid="{00000000-0005-0000-0000-00002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C27"/>
  <sheetViews>
    <sheetView view="pageBreakPreview" topLeftCell="A4" zoomScaleNormal="100" zoomScaleSheetLayoutView="100" workbookViewId="0">
      <selection activeCell="B12" sqref="B12"/>
    </sheetView>
  </sheetViews>
  <sheetFormatPr defaultColWidth="9" defaultRowHeight="18" customHeight="1" x14ac:dyDescent="0.25"/>
  <cols>
    <col min="1" max="1" width="11.625" style="11" customWidth="1"/>
    <col min="2" max="2" width="45.625" style="11" customWidth="1"/>
    <col min="3" max="3" width="28.375" style="11" customWidth="1"/>
    <col min="4" max="4" width="18.625" style="11" customWidth="1"/>
    <col min="5" max="8" width="15.625" style="11" customWidth="1"/>
    <col min="9" max="16384" width="9" style="11"/>
  </cols>
  <sheetData>
    <row r="1" spans="1:3" ht="18" customHeight="1" x14ac:dyDescent="0.35">
      <c r="A1" s="154" t="s">
        <v>724</v>
      </c>
      <c r="B1" s="155"/>
      <c r="C1" s="155"/>
    </row>
    <row r="2" spans="1:3" ht="18" customHeight="1" x14ac:dyDescent="0.35">
      <c r="A2" s="156"/>
      <c r="B2" s="155"/>
      <c r="C2" s="155"/>
    </row>
    <row r="3" spans="1:3" ht="18" customHeight="1" x14ac:dyDescent="0.35">
      <c r="A3" s="157" t="s">
        <v>723</v>
      </c>
      <c r="B3" s="155"/>
      <c r="C3" s="155"/>
    </row>
    <row r="4" spans="1:3" ht="18" customHeight="1" thickBot="1" x14ac:dyDescent="0.4">
      <c r="A4" s="156"/>
      <c r="B4" s="155"/>
      <c r="C4" s="155"/>
    </row>
    <row r="5" spans="1:3" ht="18" customHeight="1" x14ac:dyDescent="0.25">
      <c r="A5" s="158" t="s">
        <v>725</v>
      </c>
      <c r="B5" s="159" t="s">
        <v>726</v>
      </c>
      <c r="C5" s="160" t="s">
        <v>103</v>
      </c>
    </row>
    <row r="6" spans="1:3" ht="18" customHeight="1" x14ac:dyDescent="0.25">
      <c r="A6" s="161">
        <v>1</v>
      </c>
      <c r="B6" s="162" t="s">
        <v>727</v>
      </c>
      <c r="C6" s="163"/>
    </row>
    <row r="7" spans="1:3" ht="18" customHeight="1" x14ac:dyDescent="0.25">
      <c r="A7" s="161">
        <v>2</v>
      </c>
      <c r="B7" s="162" t="s">
        <v>728</v>
      </c>
      <c r="C7" s="163"/>
    </row>
    <row r="8" spans="1:3" ht="18" customHeight="1" x14ac:dyDescent="0.25">
      <c r="A8" s="161">
        <v>3</v>
      </c>
      <c r="B8" s="162" t="s">
        <v>742</v>
      </c>
      <c r="C8" s="163"/>
    </row>
    <row r="9" spans="1:3" ht="18" customHeight="1" x14ac:dyDescent="0.25">
      <c r="A9" s="161">
        <v>4</v>
      </c>
      <c r="B9" s="162" t="s">
        <v>729</v>
      </c>
      <c r="C9" s="163"/>
    </row>
    <row r="10" spans="1:3" ht="18" customHeight="1" x14ac:dyDescent="0.25">
      <c r="A10" s="161">
        <v>5</v>
      </c>
      <c r="B10" s="162" t="s">
        <v>730</v>
      </c>
      <c r="C10" s="163"/>
    </row>
    <row r="11" spans="1:3" ht="18" customHeight="1" x14ac:dyDescent="0.25">
      <c r="A11" s="161">
        <v>6</v>
      </c>
      <c r="B11" s="162" t="s">
        <v>731</v>
      </c>
      <c r="C11" s="163"/>
    </row>
    <row r="12" spans="1:3" ht="18" customHeight="1" x14ac:dyDescent="0.25">
      <c r="A12" s="161">
        <v>7</v>
      </c>
      <c r="B12" s="162" t="s">
        <v>732</v>
      </c>
      <c r="C12" s="163"/>
    </row>
    <row r="13" spans="1:3" ht="18" customHeight="1" x14ac:dyDescent="0.25">
      <c r="A13" s="161">
        <v>8</v>
      </c>
      <c r="B13" s="162" t="s">
        <v>733</v>
      </c>
      <c r="C13" s="163"/>
    </row>
    <row r="14" spans="1:3" ht="18" customHeight="1" x14ac:dyDescent="0.25">
      <c r="A14" s="161">
        <v>9</v>
      </c>
      <c r="B14" s="162" t="s">
        <v>734</v>
      </c>
      <c r="C14" s="163"/>
    </row>
    <row r="15" spans="1:3" ht="18" customHeight="1" x14ac:dyDescent="0.25">
      <c r="A15" s="161">
        <v>10</v>
      </c>
      <c r="B15" s="162" t="s">
        <v>743</v>
      </c>
      <c r="C15" s="163"/>
    </row>
    <row r="16" spans="1:3" ht="18" customHeight="1" x14ac:dyDescent="0.25">
      <c r="A16" s="161">
        <v>11</v>
      </c>
      <c r="B16" s="162" t="s">
        <v>735</v>
      </c>
      <c r="C16" s="163"/>
    </row>
    <row r="17" spans="1:3" ht="18" customHeight="1" x14ac:dyDescent="0.25">
      <c r="A17" s="161">
        <v>12</v>
      </c>
      <c r="B17" s="162" t="s">
        <v>736</v>
      </c>
      <c r="C17" s="163"/>
    </row>
    <row r="18" spans="1:3" ht="18" customHeight="1" x14ac:dyDescent="0.25">
      <c r="A18" s="161">
        <v>13</v>
      </c>
      <c r="B18" s="162" t="s">
        <v>744</v>
      </c>
      <c r="C18" s="163"/>
    </row>
    <row r="19" spans="1:3" ht="18" customHeight="1" x14ac:dyDescent="0.25">
      <c r="A19" s="161">
        <v>14</v>
      </c>
      <c r="B19" s="162" t="s">
        <v>745</v>
      </c>
      <c r="C19" s="163"/>
    </row>
    <row r="20" spans="1:3" ht="18" customHeight="1" x14ac:dyDescent="0.25">
      <c r="A20" s="161">
        <v>15</v>
      </c>
      <c r="B20" s="162" t="s">
        <v>746</v>
      </c>
      <c r="C20" s="73"/>
    </row>
    <row r="21" spans="1:3" ht="18" customHeight="1" x14ac:dyDescent="0.25">
      <c r="A21" s="161">
        <v>16</v>
      </c>
      <c r="B21" s="162" t="s">
        <v>747</v>
      </c>
      <c r="C21" s="73"/>
    </row>
    <row r="22" spans="1:3" ht="18" customHeight="1" x14ac:dyDescent="0.25">
      <c r="A22" s="181" t="s">
        <v>737</v>
      </c>
      <c r="B22" s="182"/>
      <c r="C22" s="163"/>
    </row>
    <row r="23" spans="1:3" ht="18" customHeight="1" x14ac:dyDescent="0.25">
      <c r="A23" s="183" t="s">
        <v>738</v>
      </c>
      <c r="B23" s="184"/>
      <c r="C23" s="164"/>
    </row>
    <row r="24" spans="1:3" ht="18" customHeight="1" x14ac:dyDescent="0.25">
      <c r="A24" s="183" t="s">
        <v>739</v>
      </c>
      <c r="B24" s="184"/>
      <c r="C24" s="164"/>
    </row>
    <row r="25" spans="1:3" ht="18" customHeight="1" x14ac:dyDescent="0.25">
      <c r="A25" s="181" t="s">
        <v>737</v>
      </c>
      <c r="B25" s="182"/>
      <c r="C25" s="164"/>
    </row>
    <row r="26" spans="1:3" ht="18" customHeight="1" x14ac:dyDescent="0.25">
      <c r="A26" s="183" t="s">
        <v>740</v>
      </c>
      <c r="B26" s="184"/>
      <c r="C26" s="164"/>
    </row>
    <row r="27" spans="1:3" ht="18" customHeight="1" thickBot="1" x14ac:dyDescent="0.3">
      <c r="A27" s="179" t="s">
        <v>741</v>
      </c>
      <c r="B27" s="180"/>
      <c r="C27" s="165"/>
    </row>
  </sheetData>
  <mergeCells count="6">
    <mergeCell ref="A27:B27"/>
    <mergeCell ref="A22:B22"/>
    <mergeCell ref="A23:B23"/>
    <mergeCell ref="A24:B24"/>
    <mergeCell ref="A25:B25"/>
    <mergeCell ref="A26:B26"/>
  </mergeCells>
  <pageMargins left="0.49212598425196852" right="0.49212598425196852" top="0.6889763779527559" bottom="0.6889763779527559" header="0.31496062992125984" footer="0.31496062992125984"/>
  <pageSetup paperSize="9" scale="97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M104"/>
  <sheetViews>
    <sheetView view="pageBreakPreview" topLeftCell="A83" zoomScaleNormal="100" zoomScaleSheetLayoutView="100" workbookViewId="0"/>
  </sheetViews>
  <sheetFormatPr defaultColWidth="9" defaultRowHeight="15" x14ac:dyDescent="0.3"/>
  <cols>
    <col min="1" max="2" width="10.625" style="9" customWidth="1"/>
    <col min="3" max="3" width="30.625" style="9" customWidth="1"/>
    <col min="4" max="4" width="10.625" style="13" customWidth="1"/>
    <col min="5" max="5" width="11.625" style="13" customWidth="1"/>
    <col min="6" max="6" width="11.625" style="10" customWidth="1"/>
    <col min="7" max="7" width="15.625" style="10" customWidth="1"/>
    <col min="8" max="8" width="9" style="9"/>
    <col min="9" max="9" width="15.625" style="14" customWidth="1"/>
    <col min="10" max="10" width="9.5" style="9" bestFit="1" customWidth="1"/>
    <col min="11" max="11" width="9" style="9"/>
    <col min="12" max="13" width="9.5" style="9" bestFit="1" customWidth="1"/>
    <col min="14" max="16384" width="9" style="9"/>
  </cols>
  <sheetData>
    <row r="1" spans="1:9" ht="30" x14ac:dyDescent="0.3">
      <c r="A1" s="19" t="s">
        <v>0</v>
      </c>
      <c r="B1" s="19" t="s">
        <v>1</v>
      </c>
      <c r="C1" s="19" t="s">
        <v>2</v>
      </c>
      <c r="D1" s="19" t="s">
        <v>3</v>
      </c>
      <c r="E1" s="6" t="s">
        <v>102</v>
      </c>
      <c r="F1" s="20" t="s">
        <v>4</v>
      </c>
      <c r="G1" s="20" t="s">
        <v>5</v>
      </c>
      <c r="I1" s="40"/>
    </row>
    <row r="2" spans="1:9" x14ac:dyDescent="0.3">
      <c r="A2" s="192"/>
      <c r="B2" s="192"/>
      <c r="C2" s="192"/>
      <c r="D2" s="192"/>
      <c r="E2" s="192"/>
      <c r="F2" s="192"/>
      <c r="G2" s="192"/>
    </row>
    <row r="3" spans="1:9" x14ac:dyDescent="0.3">
      <c r="A3" s="5"/>
      <c r="B3" s="16" t="s">
        <v>282</v>
      </c>
      <c r="C3" s="64" t="s">
        <v>444</v>
      </c>
      <c r="D3" s="64"/>
      <c r="E3" s="44"/>
      <c r="F3" s="45"/>
      <c r="G3" s="45"/>
      <c r="I3" s="12"/>
    </row>
    <row r="4" spans="1:9" x14ac:dyDescent="0.3">
      <c r="A4" s="4"/>
      <c r="B4" s="17" t="s">
        <v>43</v>
      </c>
      <c r="C4" s="73" t="s">
        <v>86</v>
      </c>
      <c r="D4" s="17"/>
      <c r="E4" s="44"/>
      <c r="F4" s="45"/>
      <c r="G4" s="45"/>
      <c r="I4" s="12"/>
    </row>
    <row r="5" spans="1:9" x14ac:dyDescent="0.3">
      <c r="A5" s="2"/>
      <c r="B5" s="2"/>
      <c r="C5" s="1"/>
      <c r="D5" s="4"/>
      <c r="E5" s="44"/>
      <c r="F5" s="45"/>
      <c r="G5" s="45"/>
      <c r="I5" s="12"/>
    </row>
    <row r="6" spans="1:9" x14ac:dyDescent="0.3">
      <c r="A6" s="2"/>
      <c r="B6" s="47">
        <v>8.1999999999999993</v>
      </c>
      <c r="C6" s="48" t="s">
        <v>153</v>
      </c>
      <c r="D6" s="4"/>
      <c r="E6" s="44"/>
      <c r="F6" s="45"/>
      <c r="G6" s="45"/>
      <c r="I6" s="12"/>
    </row>
    <row r="7" spans="1:9" x14ac:dyDescent="0.3">
      <c r="A7" s="2"/>
      <c r="B7" s="2"/>
      <c r="C7" s="1"/>
      <c r="D7" s="4"/>
      <c r="E7" s="44"/>
      <c r="F7" s="45"/>
      <c r="G7" s="45"/>
      <c r="I7" s="12"/>
    </row>
    <row r="8" spans="1:9" x14ac:dyDescent="0.3">
      <c r="A8" s="2"/>
      <c r="B8" s="2"/>
      <c r="C8" s="1" t="s">
        <v>361</v>
      </c>
      <c r="D8" s="4"/>
      <c r="E8" s="44"/>
      <c r="F8" s="45"/>
      <c r="G8" s="45"/>
      <c r="I8" s="12"/>
    </row>
    <row r="9" spans="1:9" x14ac:dyDescent="0.3">
      <c r="A9" s="2"/>
      <c r="B9" s="2"/>
      <c r="C9" s="1"/>
      <c r="D9" s="4"/>
      <c r="E9" s="44"/>
      <c r="F9" s="45"/>
      <c r="G9" s="45"/>
      <c r="I9" s="12"/>
    </row>
    <row r="10" spans="1:9" ht="30" x14ac:dyDescent="0.3">
      <c r="A10" s="2">
        <v>8.1</v>
      </c>
      <c r="B10" s="2" t="s">
        <v>44</v>
      </c>
      <c r="C10" s="1" t="s">
        <v>206</v>
      </c>
      <c r="D10" s="4"/>
      <c r="E10" s="44">
        <f>'1200DB'!E14</f>
        <v>600</v>
      </c>
      <c r="F10" s="45"/>
      <c r="G10" s="45"/>
      <c r="I10" s="12"/>
    </row>
    <row r="11" spans="1:9" x14ac:dyDescent="0.3">
      <c r="A11" s="2" t="s">
        <v>445</v>
      </c>
      <c r="B11" s="2" t="s">
        <v>10</v>
      </c>
      <c r="C11" s="1" t="s">
        <v>207</v>
      </c>
      <c r="D11" s="4" t="s">
        <v>96</v>
      </c>
      <c r="E11" s="44">
        <f>+E10*0.6*0.1*0.25</f>
        <v>9</v>
      </c>
      <c r="F11" s="45"/>
      <c r="G11" s="45"/>
      <c r="I11" s="12"/>
    </row>
    <row r="12" spans="1:9" x14ac:dyDescent="0.3">
      <c r="A12" s="2" t="s">
        <v>446</v>
      </c>
      <c r="B12" s="2" t="s">
        <v>11</v>
      </c>
      <c r="C12" s="1" t="s">
        <v>208</v>
      </c>
      <c r="D12" s="4" t="s">
        <v>96</v>
      </c>
      <c r="E12" s="44">
        <f>+E10*0.6*0.4*0.25</f>
        <v>36</v>
      </c>
      <c r="F12" s="45"/>
      <c r="G12" s="45"/>
      <c r="I12" s="12"/>
    </row>
    <row r="13" spans="1:9" x14ac:dyDescent="0.3">
      <c r="A13" s="2"/>
      <c r="B13" s="2"/>
      <c r="C13" s="1"/>
      <c r="D13" s="4"/>
      <c r="E13" s="44"/>
      <c r="F13" s="45"/>
      <c r="G13" s="45"/>
      <c r="I13" s="12"/>
    </row>
    <row r="14" spans="1:9" x14ac:dyDescent="0.3">
      <c r="A14" s="2">
        <v>8.1999999999999993</v>
      </c>
      <c r="B14" s="2" t="s">
        <v>35</v>
      </c>
      <c r="C14" s="1" t="s">
        <v>209</v>
      </c>
      <c r="D14" s="4"/>
      <c r="E14" s="44"/>
      <c r="F14" s="45"/>
      <c r="G14" s="45"/>
      <c r="I14" s="12"/>
    </row>
    <row r="15" spans="1:9" x14ac:dyDescent="0.3">
      <c r="A15" s="2"/>
      <c r="B15" s="2"/>
      <c r="C15" s="1"/>
      <c r="D15" s="4"/>
      <c r="E15" s="44"/>
      <c r="F15" s="45"/>
      <c r="G15" s="45"/>
      <c r="I15" s="12"/>
    </row>
    <row r="16" spans="1:9" x14ac:dyDescent="0.3">
      <c r="A16" s="2" t="s">
        <v>44</v>
      </c>
      <c r="B16" s="2" t="s">
        <v>45</v>
      </c>
      <c r="C16" s="1" t="s">
        <v>68</v>
      </c>
      <c r="D16" s="4"/>
      <c r="E16" s="44"/>
      <c r="F16" s="45"/>
      <c r="G16" s="45"/>
      <c r="I16" s="12"/>
    </row>
    <row r="17" spans="1:10" x14ac:dyDescent="0.3">
      <c r="A17" s="2" t="s">
        <v>447</v>
      </c>
      <c r="B17" s="2" t="s">
        <v>10</v>
      </c>
      <c r="C17" s="1" t="s">
        <v>207</v>
      </c>
      <c r="D17" s="4" t="s">
        <v>96</v>
      </c>
      <c r="E17" s="44">
        <f>+E10*0.6*0.1*0.25</f>
        <v>9</v>
      </c>
      <c r="F17" s="45"/>
      <c r="G17" s="45"/>
      <c r="I17" s="12"/>
    </row>
    <row r="18" spans="1:10" x14ac:dyDescent="0.3">
      <c r="A18" s="2" t="s">
        <v>448</v>
      </c>
      <c r="B18" s="2" t="s">
        <v>11</v>
      </c>
      <c r="C18" s="1" t="s">
        <v>208</v>
      </c>
      <c r="D18" s="4" t="s">
        <v>96</v>
      </c>
      <c r="E18" s="44">
        <f>+E10*0.6*0.4*0.25</f>
        <v>36</v>
      </c>
      <c r="F18" s="45"/>
      <c r="G18" s="45"/>
      <c r="I18" s="12"/>
    </row>
    <row r="19" spans="1:10" x14ac:dyDescent="0.3">
      <c r="A19" s="2"/>
      <c r="B19" s="2"/>
      <c r="C19" s="1"/>
      <c r="D19" s="4"/>
      <c r="E19" s="44"/>
      <c r="F19" s="45"/>
      <c r="G19" s="45"/>
      <c r="I19" s="12"/>
    </row>
    <row r="20" spans="1:10" x14ac:dyDescent="0.3">
      <c r="A20" s="2" t="s">
        <v>35</v>
      </c>
      <c r="B20" s="2" t="s">
        <v>332</v>
      </c>
      <c r="C20" s="1" t="s">
        <v>333</v>
      </c>
      <c r="D20" s="4"/>
      <c r="E20" s="44"/>
      <c r="F20" s="45"/>
      <c r="G20" s="45"/>
      <c r="I20" s="12"/>
    </row>
    <row r="21" spans="1:10" x14ac:dyDescent="0.3">
      <c r="A21" s="2" t="s">
        <v>45</v>
      </c>
      <c r="B21" s="2" t="s">
        <v>10</v>
      </c>
      <c r="C21" s="1" t="s">
        <v>207</v>
      </c>
      <c r="D21" s="4" t="s">
        <v>96</v>
      </c>
      <c r="E21" s="44">
        <v>0</v>
      </c>
      <c r="F21" s="45"/>
      <c r="G21" s="45"/>
      <c r="I21" s="12"/>
    </row>
    <row r="22" spans="1:10" x14ac:dyDescent="0.3">
      <c r="A22" s="2" t="s">
        <v>332</v>
      </c>
      <c r="B22" s="2" t="s">
        <v>11</v>
      </c>
      <c r="C22" s="1" t="s">
        <v>208</v>
      </c>
      <c r="D22" s="4" t="s">
        <v>96</v>
      </c>
      <c r="E22" s="44">
        <v>0</v>
      </c>
      <c r="F22" s="45"/>
      <c r="G22" s="45"/>
      <c r="I22" s="12"/>
    </row>
    <row r="23" spans="1:10" x14ac:dyDescent="0.3">
      <c r="A23" s="2"/>
      <c r="B23" s="2"/>
      <c r="C23" s="1"/>
      <c r="D23" s="4"/>
      <c r="E23" s="44"/>
      <c r="F23" s="45"/>
      <c r="G23" s="45"/>
      <c r="I23" s="12"/>
    </row>
    <row r="24" spans="1:10" x14ac:dyDescent="0.3">
      <c r="A24" s="2" t="s">
        <v>49</v>
      </c>
      <c r="B24" s="2" t="s">
        <v>46</v>
      </c>
      <c r="C24" s="1" t="s">
        <v>210</v>
      </c>
      <c r="D24" s="4"/>
      <c r="E24" s="44"/>
      <c r="F24" s="45"/>
      <c r="G24" s="45"/>
      <c r="I24" s="12"/>
    </row>
    <row r="25" spans="1:10" x14ac:dyDescent="0.3">
      <c r="A25" s="2" t="s">
        <v>449</v>
      </c>
      <c r="B25" s="2" t="s">
        <v>10</v>
      </c>
      <c r="C25" s="1" t="s">
        <v>207</v>
      </c>
      <c r="D25" s="4" t="s">
        <v>96</v>
      </c>
      <c r="E25" s="44">
        <f>+E10*0.6*0.1*0.75</f>
        <v>27</v>
      </c>
      <c r="F25" s="45"/>
      <c r="G25" s="45"/>
      <c r="I25" s="12"/>
    </row>
    <row r="26" spans="1:10" x14ac:dyDescent="0.3">
      <c r="A26" s="2" t="s">
        <v>450</v>
      </c>
      <c r="B26" s="2" t="s">
        <v>11</v>
      </c>
      <c r="C26" s="1" t="s">
        <v>208</v>
      </c>
      <c r="D26" s="4" t="s">
        <v>96</v>
      </c>
      <c r="E26" s="44">
        <f>+E10*0.6*0.4*0.75</f>
        <v>108</v>
      </c>
      <c r="F26" s="45"/>
      <c r="G26" s="45"/>
      <c r="I26" s="12"/>
    </row>
    <row r="27" spans="1:10" x14ac:dyDescent="0.3">
      <c r="A27" s="2"/>
      <c r="B27" s="2"/>
      <c r="C27" s="1"/>
      <c r="D27" s="4"/>
      <c r="E27" s="44"/>
      <c r="F27" s="45"/>
      <c r="G27" s="45"/>
      <c r="I27" s="12"/>
    </row>
    <row r="28" spans="1:10" x14ac:dyDescent="0.3">
      <c r="A28" s="2">
        <v>8.3000000000000007</v>
      </c>
      <c r="B28" s="2" t="s">
        <v>108</v>
      </c>
      <c r="C28" s="1" t="s">
        <v>299</v>
      </c>
      <c r="D28" s="4"/>
      <c r="E28" s="44"/>
      <c r="F28" s="45"/>
      <c r="G28" s="45"/>
      <c r="I28" s="12"/>
    </row>
    <row r="29" spans="1:10" ht="30" x14ac:dyDescent="0.3">
      <c r="A29" s="2" t="s">
        <v>6</v>
      </c>
      <c r="B29" s="2" t="s">
        <v>10</v>
      </c>
      <c r="C29" s="1" t="s">
        <v>331</v>
      </c>
      <c r="D29" s="4" t="s">
        <v>96</v>
      </c>
      <c r="E29" s="44" t="s">
        <v>600</v>
      </c>
      <c r="F29" s="45"/>
      <c r="G29" s="45"/>
      <c r="I29" s="12"/>
    </row>
    <row r="30" spans="1:10" x14ac:dyDescent="0.3">
      <c r="A30" s="2"/>
      <c r="B30" s="2"/>
      <c r="C30" s="1"/>
      <c r="D30" s="4"/>
      <c r="E30" s="44"/>
      <c r="F30" s="45"/>
      <c r="G30" s="45"/>
      <c r="I30" s="12"/>
    </row>
    <row r="31" spans="1:10" x14ac:dyDescent="0.3">
      <c r="A31" s="2"/>
      <c r="B31" s="2"/>
      <c r="C31" s="1" t="s">
        <v>362</v>
      </c>
      <c r="D31" s="4"/>
      <c r="E31" s="44"/>
      <c r="F31" s="45"/>
      <c r="G31" s="45"/>
      <c r="I31" s="9"/>
      <c r="J31" s="12"/>
    </row>
    <row r="32" spans="1:10" x14ac:dyDescent="0.3">
      <c r="A32" s="2"/>
      <c r="B32" s="2"/>
      <c r="C32" s="1"/>
      <c r="D32" s="4"/>
      <c r="E32" s="44"/>
      <c r="F32" s="45"/>
      <c r="G32" s="45"/>
      <c r="I32" s="12"/>
    </row>
    <row r="33" spans="1:9" ht="30" x14ac:dyDescent="0.3">
      <c r="A33" s="2">
        <v>8.4</v>
      </c>
      <c r="B33" s="2" t="s">
        <v>44</v>
      </c>
      <c r="C33" s="1" t="s">
        <v>206</v>
      </c>
      <c r="D33" s="4"/>
      <c r="E33" s="44">
        <f>'1200DB'!E36</f>
        <v>100</v>
      </c>
      <c r="F33" s="45"/>
      <c r="G33" s="45"/>
      <c r="I33" s="12"/>
    </row>
    <row r="34" spans="1:9" x14ac:dyDescent="0.3">
      <c r="A34" s="2" t="s">
        <v>21</v>
      </c>
      <c r="B34" s="2" t="s">
        <v>10</v>
      </c>
      <c r="C34" s="1" t="s">
        <v>207</v>
      </c>
      <c r="D34" s="4" t="s">
        <v>96</v>
      </c>
      <c r="E34" s="44">
        <f>+E33*0.6*0.1*0.25</f>
        <v>1.5</v>
      </c>
      <c r="F34" s="45"/>
      <c r="G34" s="45"/>
      <c r="I34" s="12"/>
    </row>
    <row r="35" spans="1:9" x14ac:dyDescent="0.3">
      <c r="A35" s="2" t="s">
        <v>23</v>
      </c>
      <c r="B35" s="2" t="s">
        <v>11</v>
      </c>
      <c r="C35" s="1" t="s">
        <v>208</v>
      </c>
      <c r="D35" s="4" t="s">
        <v>96</v>
      </c>
      <c r="E35" s="44">
        <f>+E33*0.6*0.4*0.25</f>
        <v>6</v>
      </c>
      <c r="F35" s="45"/>
      <c r="G35" s="45"/>
      <c r="I35" s="12"/>
    </row>
    <row r="36" spans="1:9" x14ac:dyDescent="0.3">
      <c r="A36" s="2"/>
      <c r="B36" s="2"/>
      <c r="C36" s="1"/>
      <c r="D36" s="4"/>
      <c r="E36" s="44"/>
      <c r="F36" s="45"/>
      <c r="G36" s="45"/>
      <c r="I36" s="12"/>
    </row>
    <row r="37" spans="1:9" x14ac:dyDescent="0.3">
      <c r="A37" s="2">
        <v>8.5</v>
      </c>
      <c r="B37" s="2" t="s">
        <v>35</v>
      </c>
      <c r="C37" s="1" t="s">
        <v>209</v>
      </c>
      <c r="D37" s="4"/>
      <c r="E37" s="44"/>
      <c r="F37" s="45"/>
      <c r="G37" s="45"/>
      <c r="I37" s="12"/>
    </row>
    <row r="38" spans="1:9" x14ac:dyDescent="0.3">
      <c r="A38" s="2"/>
      <c r="B38" s="2"/>
      <c r="C38" s="1"/>
      <c r="D38" s="4"/>
      <c r="E38" s="44"/>
      <c r="F38" s="45"/>
      <c r="G38" s="45"/>
      <c r="I38" s="12"/>
    </row>
    <row r="39" spans="1:9" x14ac:dyDescent="0.3">
      <c r="A39" s="2" t="s">
        <v>451</v>
      </c>
      <c r="B39" s="2" t="s">
        <v>45</v>
      </c>
      <c r="C39" s="1" t="s">
        <v>68</v>
      </c>
      <c r="D39" s="4"/>
      <c r="E39" s="44"/>
      <c r="F39" s="45"/>
      <c r="G39" s="45"/>
      <c r="I39" s="12"/>
    </row>
    <row r="40" spans="1:9" x14ac:dyDescent="0.3">
      <c r="A40" s="2" t="s">
        <v>452</v>
      </c>
      <c r="B40" s="2" t="s">
        <v>10</v>
      </c>
      <c r="C40" s="1" t="s">
        <v>207</v>
      </c>
      <c r="D40" s="4" t="s">
        <v>96</v>
      </c>
      <c r="E40" s="44">
        <f>+E33*0.6*0.1*0.25</f>
        <v>1.5</v>
      </c>
      <c r="F40" s="45"/>
      <c r="G40" s="45"/>
      <c r="I40" s="12"/>
    </row>
    <row r="41" spans="1:9" x14ac:dyDescent="0.3">
      <c r="A41" s="2" t="s">
        <v>453</v>
      </c>
      <c r="B41" s="2" t="s">
        <v>11</v>
      </c>
      <c r="C41" s="1" t="s">
        <v>208</v>
      </c>
      <c r="D41" s="4" t="s">
        <v>96</v>
      </c>
      <c r="E41" s="44">
        <f>+E33*0.6*0.4*0.25</f>
        <v>6</v>
      </c>
      <c r="F41" s="45"/>
      <c r="G41" s="45"/>
      <c r="I41" s="12"/>
    </row>
    <row r="42" spans="1:9" x14ac:dyDescent="0.3">
      <c r="A42" s="2"/>
      <c r="B42" s="2"/>
      <c r="C42" s="1"/>
      <c r="D42" s="4"/>
      <c r="E42" s="44"/>
      <c r="F42" s="45"/>
      <c r="G42" s="45"/>
      <c r="I42" s="12"/>
    </row>
    <row r="43" spans="1:9" x14ac:dyDescent="0.3">
      <c r="A43" s="2" t="s">
        <v>454</v>
      </c>
      <c r="B43" s="2" t="s">
        <v>332</v>
      </c>
      <c r="C43" s="1" t="s">
        <v>333</v>
      </c>
      <c r="D43" s="4"/>
      <c r="E43" s="44"/>
      <c r="F43" s="45"/>
      <c r="G43" s="45"/>
      <c r="I43" s="12"/>
    </row>
    <row r="44" spans="1:9" x14ac:dyDescent="0.3">
      <c r="A44" s="2" t="s">
        <v>455</v>
      </c>
      <c r="B44" s="2" t="s">
        <v>10</v>
      </c>
      <c r="C44" s="1" t="s">
        <v>207</v>
      </c>
      <c r="D44" s="4" t="s">
        <v>96</v>
      </c>
      <c r="E44" s="44">
        <v>0</v>
      </c>
      <c r="F44" s="45"/>
      <c r="G44" s="45"/>
      <c r="I44" s="12"/>
    </row>
    <row r="45" spans="1:9" x14ac:dyDescent="0.3">
      <c r="A45" s="2" t="s">
        <v>456</v>
      </c>
      <c r="B45" s="2" t="s">
        <v>11</v>
      </c>
      <c r="C45" s="1" t="s">
        <v>208</v>
      </c>
      <c r="D45" s="4" t="s">
        <v>96</v>
      </c>
      <c r="E45" s="44">
        <v>0</v>
      </c>
      <c r="F45" s="45"/>
      <c r="G45" s="45"/>
      <c r="I45" s="12"/>
    </row>
    <row r="46" spans="1:9" x14ac:dyDescent="0.3">
      <c r="A46" s="2"/>
      <c r="B46" s="2"/>
      <c r="C46" s="1"/>
      <c r="D46" s="4"/>
      <c r="E46" s="44"/>
      <c r="F46" s="45"/>
      <c r="G46" s="45"/>
      <c r="I46" s="12"/>
    </row>
    <row r="47" spans="1:9" x14ac:dyDescent="0.3">
      <c r="A47" s="2" t="s">
        <v>457</v>
      </c>
      <c r="B47" s="2" t="s">
        <v>46</v>
      </c>
      <c r="C47" s="1" t="s">
        <v>210</v>
      </c>
      <c r="D47" s="4"/>
      <c r="E47" s="44"/>
      <c r="F47" s="45"/>
      <c r="G47" s="45"/>
      <c r="I47" s="12"/>
    </row>
    <row r="48" spans="1:9" x14ac:dyDescent="0.3">
      <c r="A48" s="2" t="s">
        <v>458</v>
      </c>
      <c r="B48" s="2" t="s">
        <v>10</v>
      </c>
      <c r="C48" s="1" t="s">
        <v>207</v>
      </c>
      <c r="D48" s="4" t="s">
        <v>96</v>
      </c>
      <c r="E48" s="44">
        <f>+E33*0.6*0.1*0.75</f>
        <v>4.5</v>
      </c>
      <c r="F48" s="45"/>
      <c r="G48" s="45"/>
      <c r="I48" s="12"/>
    </row>
    <row r="49" spans="1:11" x14ac:dyDescent="0.3">
      <c r="A49" s="2" t="s">
        <v>459</v>
      </c>
      <c r="B49" s="2" t="s">
        <v>11</v>
      </c>
      <c r="C49" s="1" t="s">
        <v>208</v>
      </c>
      <c r="D49" s="4" t="s">
        <v>96</v>
      </c>
      <c r="E49" s="44">
        <f>+E33*0.6*0.4*0.75</f>
        <v>18</v>
      </c>
      <c r="F49" s="45"/>
      <c r="G49" s="45"/>
      <c r="I49" s="12"/>
    </row>
    <row r="50" spans="1:11" x14ac:dyDescent="0.3">
      <c r="A50" s="2"/>
      <c r="B50" s="2"/>
      <c r="C50" s="1"/>
      <c r="D50" s="4"/>
      <c r="E50" s="44"/>
      <c r="F50" s="45"/>
      <c r="G50" s="45"/>
      <c r="I50" s="12"/>
    </row>
    <row r="51" spans="1:11" x14ac:dyDescent="0.3">
      <c r="A51" s="2">
        <v>8.6</v>
      </c>
      <c r="B51" s="2" t="s">
        <v>108</v>
      </c>
      <c r="C51" s="1" t="s">
        <v>299</v>
      </c>
      <c r="D51" s="4"/>
      <c r="E51" s="44"/>
      <c r="F51" s="45"/>
      <c r="G51" s="45"/>
      <c r="I51" s="12"/>
    </row>
    <row r="52" spans="1:11" ht="30" x14ac:dyDescent="0.3">
      <c r="A52" s="2" t="s">
        <v>460</v>
      </c>
      <c r="B52" s="2" t="s">
        <v>10</v>
      </c>
      <c r="C52" s="1" t="s">
        <v>331</v>
      </c>
      <c r="D52" s="4" t="s">
        <v>96</v>
      </c>
      <c r="E52" s="44">
        <v>0</v>
      </c>
      <c r="F52" s="45"/>
      <c r="G52" s="45"/>
      <c r="I52" s="12"/>
    </row>
    <row r="53" spans="1:11" x14ac:dyDescent="0.3">
      <c r="A53" s="2"/>
      <c r="B53" s="2"/>
      <c r="C53" s="1"/>
      <c r="D53" s="4"/>
      <c r="E53" s="44"/>
      <c r="F53" s="45"/>
      <c r="G53" s="45"/>
      <c r="I53" s="12"/>
    </row>
    <row r="54" spans="1:11" x14ac:dyDescent="0.3">
      <c r="A54" s="122" t="s">
        <v>105</v>
      </c>
      <c r="B54" s="123"/>
      <c r="C54" s="124"/>
      <c r="D54" s="123"/>
      <c r="E54" s="125"/>
      <c r="F54" s="126"/>
      <c r="G54" s="127"/>
      <c r="I54" s="12"/>
    </row>
    <row r="55" spans="1:11" x14ac:dyDescent="0.3">
      <c r="A55" s="166"/>
      <c r="B55" s="167"/>
      <c r="C55" s="168"/>
      <c r="D55" s="167"/>
      <c r="E55" s="169"/>
      <c r="F55" s="170"/>
      <c r="G55" s="171"/>
      <c r="I55" s="12"/>
    </row>
    <row r="56" spans="1:11" x14ac:dyDescent="0.3">
      <c r="A56" s="172"/>
      <c r="B56" s="173"/>
      <c r="C56" s="174"/>
      <c r="D56" s="173"/>
      <c r="E56" s="175"/>
      <c r="F56" s="176"/>
      <c r="G56" s="177"/>
      <c r="I56" s="12"/>
    </row>
    <row r="57" spans="1:11" ht="30" x14ac:dyDescent="0.3">
      <c r="A57" s="128" t="s">
        <v>0</v>
      </c>
      <c r="B57" s="128" t="s">
        <v>1</v>
      </c>
      <c r="C57" s="129" t="s">
        <v>2</v>
      </c>
      <c r="D57" s="128" t="s">
        <v>3</v>
      </c>
      <c r="E57" s="130" t="s">
        <v>613</v>
      </c>
      <c r="F57" s="131" t="s">
        <v>4</v>
      </c>
      <c r="G57" s="132" t="s">
        <v>5</v>
      </c>
      <c r="I57" s="12"/>
    </row>
    <row r="58" spans="1:11" s="79" customFormat="1" x14ac:dyDescent="0.3">
      <c r="A58" s="122" t="s">
        <v>614</v>
      </c>
      <c r="B58" s="123"/>
      <c r="C58" s="124"/>
      <c r="D58" s="123"/>
      <c r="E58" s="125"/>
      <c r="F58" s="126"/>
      <c r="G58" s="127"/>
      <c r="I58" s="80"/>
    </row>
    <row r="59" spans="1:11" x14ac:dyDescent="0.3">
      <c r="A59" s="2"/>
      <c r="B59" s="2"/>
      <c r="C59" s="1" t="s">
        <v>363</v>
      </c>
      <c r="D59" s="4"/>
      <c r="E59" s="44"/>
      <c r="F59" s="45"/>
      <c r="G59" s="45"/>
      <c r="I59" s="9"/>
      <c r="K59" s="12">
        <f>SUM(I34:I58)</f>
        <v>0</v>
      </c>
    </row>
    <row r="60" spans="1:11" x14ac:dyDescent="0.3">
      <c r="A60" s="2"/>
      <c r="B60" s="2"/>
      <c r="C60" s="1"/>
      <c r="D60" s="4"/>
      <c r="E60" s="44"/>
      <c r="F60" s="45"/>
      <c r="G60" s="45"/>
      <c r="I60" s="12"/>
    </row>
    <row r="61" spans="1:11" ht="30" x14ac:dyDescent="0.3">
      <c r="A61" s="2">
        <v>8.6999999999999993</v>
      </c>
      <c r="B61" s="2" t="s">
        <v>44</v>
      </c>
      <c r="C61" s="1" t="s">
        <v>206</v>
      </c>
      <c r="D61" s="4"/>
      <c r="E61" s="44">
        <f>'1200DB'!E61</f>
        <v>350</v>
      </c>
      <c r="F61" s="45"/>
      <c r="G61" s="45"/>
      <c r="I61" s="12"/>
    </row>
    <row r="62" spans="1:11" x14ac:dyDescent="0.3">
      <c r="A62" s="2" t="s">
        <v>461</v>
      </c>
      <c r="B62" s="2" t="s">
        <v>10</v>
      </c>
      <c r="C62" s="1" t="s">
        <v>207</v>
      </c>
      <c r="D62" s="4" t="s">
        <v>96</v>
      </c>
      <c r="E62" s="44">
        <f>+E61*0.6*0.1*0.25</f>
        <v>5.25</v>
      </c>
      <c r="F62" s="45"/>
      <c r="G62" s="45"/>
      <c r="I62" s="12"/>
    </row>
    <row r="63" spans="1:11" x14ac:dyDescent="0.3">
      <c r="A63" s="2" t="s">
        <v>462</v>
      </c>
      <c r="B63" s="2" t="s">
        <v>11</v>
      </c>
      <c r="C63" s="1" t="s">
        <v>208</v>
      </c>
      <c r="D63" s="4" t="s">
        <v>96</v>
      </c>
      <c r="E63" s="44">
        <f>+E61*0.6*0.4*0.25</f>
        <v>21</v>
      </c>
      <c r="F63" s="45"/>
      <c r="G63" s="45"/>
      <c r="I63" s="12"/>
    </row>
    <row r="64" spans="1:11" x14ac:dyDescent="0.3">
      <c r="A64" s="2"/>
      <c r="B64" s="2"/>
      <c r="C64" s="1"/>
      <c r="D64" s="4"/>
      <c r="E64" s="44"/>
      <c r="F64" s="45"/>
      <c r="G64" s="45"/>
      <c r="I64" s="12"/>
    </row>
    <row r="65" spans="1:9" x14ac:dyDescent="0.3">
      <c r="A65" s="2">
        <v>8.8000000000000007</v>
      </c>
      <c r="B65" s="2" t="s">
        <v>35</v>
      </c>
      <c r="C65" s="1" t="s">
        <v>209</v>
      </c>
      <c r="D65" s="4"/>
      <c r="E65" s="44"/>
      <c r="F65" s="45"/>
      <c r="G65" s="45"/>
      <c r="I65" s="12"/>
    </row>
    <row r="66" spans="1:9" x14ac:dyDescent="0.3">
      <c r="A66" s="2"/>
      <c r="B66" s="2"/>
      <c r="C66" s="1"/>
      <c r="D66" s="4"/>
      <c r="E66" s="44"/>
      <c r="F66" s="45"/>
      <c r="G66" s="45"/>
      <c r="I66" s="12"/>
    </row>
    <row r="67" spans="1:9" x14ac:dyDescent="0.3">
      <c r="A67" s="2" t="s">
        <v>72</v>
      </c>
      <c r="B67" s="2" t="s">
        <v>45</v>
      </c>
      <c r="C67" s="1" t="s">
        <v>68</v>
      </c>
      <c r="D67" s="4"/>
      <c r="E67" s="44"/>
      <c r="F67" s="45"/>
      <c r="G67" s="45"/>
      <c r="I67" s="12"/>
    </row>
    <row r="68" spans="1:9" x14ac:dyDescent="0.3">
      <c r="A68" s="2" t="s">
        <v>463</v>
      </c>
      <c r="B68" s="2" t="s">
        <v>10</v>
      </c>
      <c r="C68" s="1" t="s">
        <v>207</v>
      </c>
      <c r="D68" s="4" t="s">
        <v>96</v>
      </c>
      <c r="E68" s="44">
        <f>+E61*0.6*0.1*0.25</f>
        <v>5.25</v>
      </c>
      <c r="F68" s="45"/>
      <c r="G68" s="45"/>
      <c r="I68" s="12"/>
    </row>
    <row r="69" spans="1:9" x14ac:dyDescent="0.3">
      <c r="A69" s="2" t="s">
        <v>464</v>
      </c>
      <c r="B69" s="2" t="s">
        <v>11</v>
      </c>
      <c r="C69" s="1" t="s">
        <v>208</v>
      </c>
      <c r="D69" s="4" t="s">
        <v>96</v>
      </c>
      <c r="E69" s="44">
        <f>+E61*0.6*0.4*0.25</f>
        <v>21</v>
      </c>
      <c r="F69" s="45"/>
      <c r="G69" s="45"/>
      <c r="I69" s="12"/>
    </row>
    <row r="70" spans="1:9" x14ac:dyDescent="0.3">
      <c r="A70" s="2"/>
      <c r="B70" s="2"/>
      <c r="C70" s="1"/>
      <c r="D70" s="4"/>
      <c r="E70" s="44"/>
      <c r="F70" s="45"/>
      <c r="G70" s="45"/>
      <c r="I70" s="12"/>
    </row>
    <row r="71" spans="1:9" x14ac:dyDescent="0.3">
      <c r="A71" s="2" t="s">
        <v>33</v>
      </c>
      <c r="B71" s="2" t="s">
        <v>332</v>
      </c>
      <c r="C71" s="1" t="s">
        <v>333</v>
      </c>
      <c r="D71" s="4"/>
      <c r="E71" s="44"/>
      <c r="F71" s="45"/>
      <c r="G71" s="45"/>
      <c r="I71" s="12"/>
    </row>
    <row r="72" spans="1:9" x14ac:dyDescent="0.3">
      <c r="A72" s="2" t="s">
        <v>465</v>
      </c>
      <c r="B72" s="2" t="s">
        <v>10</v>
      </c>
      <c r="C72" s="1" t="s">
        <v>207</v>
      </c>
      <c r="D72" s="4" t="s">
        <v>96</v>
      </c>
      <c r="E72" s="44">
        <v>0</v>
      </c>
      <c r="F72" s="45"/>
      <c r="G72" s="45"/>
      <c r="I72" s="12"/>
    </row>
    <row r="73" spans="1:9" x14ac:dyDescent="0.3">
      <c r="A73" s="2" t="s">
        <v>466</v>
      </c>
      <c r="B73" s="2" t="s">
        <v>11</v>
      </c>
      <c r="C73" s="1" t="s">
        <v>208</v>
      </c>
      <c r="D73" s="4" t="s">
        <v>96</v>
      </c>
      <c r="E73" s="44">
        <v>0</v>
      </c>
      <c r="F73" s="45"/>
      <c r="G73" s="45"/>
      <c r="I73" s="12"/>
    </row>
    <row r="74" spans="1:9" x14ac:dyDescent="0.3">
      <c r="A74" s="2"/>
      <c r="B74" s="2"/>
      <c r="C74" s="1"/>
      <c r="D74" s="4"/>
      <c r="E74" s="44"/>
      <c r="F74" s="45"/>
      <c r="G74" s="45"/>
      <c r="I74" s="12"/>
    </row>
    <row r="75" spans="1:9" x14ac:dyDescent="0.3">
      <c r="A75" s="2" t="s">
        <v>467</v>
      </c>
      <c r="B75" s="2" t="s">
        <v>46</v>
      </c>
      <c r="C75" s="1" t="s">
        <v>210</v>
      </c>
      <c r="D75" s="4"/>
      <c r="E75" s="44"/>
      <c r="F75" s="45"/>
      <c r="G75" s="45"/>
      <c r="I75" s="12"/>
    </row>
    <row r="76" spans="1:9" x14ac:dyDescent="0.3">
      <c r="A76" s="2" t="s">
        <v>468</v>
      </c>
      <c r="B76" s="2" t="s">
        <v>10</v>
      </c>
      <c r="C76" s="1" t="s">
        <v>207</v>
      </c>
      <c r="D76" s="4" t="s">
        <v>96</v>
      </c>
      <c r="E76" s="44">
        <f>+E61*0.6*0.1*0.75</f>
        <v>15.75</v>
      </c>
      <c r="F76" s="45"/>
      <c r="G76" s="45"/>
      <c r="I76" s="12"/>
    </row>
    <row r="77" spans="1:9" x14ac:dyDescent="0.3">
      <c r="A77" s="2" t="s">
        <v>469</v>
      </c>
      <c r="B77" s="2" t="s">
        <v>11</v>
      </c>
      <c r="C77" s="1" t="s">
        <v>208</v>
      </c>
      <c r="D77" s="4" t="s">
        <v>96</v>
      </c>
      <c r="E77" s="44">
        <f>+E61*0.6*0.4*0.75</f>
        <v>63</v>
      </c>
      <c r="F77" s="45"/>
      <c r="G77" s="45"/>
      <c r="I77" s="12"/>
    </row>
    <row r="78" spans="1:9" x14ac:dyDescent="0.3">
      <c r="A78" s="2"/>
      <c r="B78" s="2"/>
      <c r="C78" s="1"/>
      <c r="D78" s="4"/>
      <c r="E78" s="44"/>
      <c r="F78" s="45"/>
      <c r="G78" s="45"/>
      <c r="I78" s="12"/>
    </row>
    <row r="79" spans="1:9" x14ac:dyDescent="0.3">
      <c r="A79" s="2">
        <v>8.9</v>
      </c>
      <c r="B79" s="2" t="s">
        <v>108</v>
      </c>
      <c r="C79" s="1" t="s">
        <v>299</v>
      </c>
      <c r="D79" s="4"/>
      <c r="E79" s="44"/>
      <c r="F79" s="45"/>
      <c r="G79" s="45"/>
      <c r="I79" s="12"/>
    </row>
    <row r="80" spans="1:9" ht="30" x14ac:dyDescent="0.3">
      <c r="A80" s="2" t="s">
        <v>470</v>
      </c>
      <c r="B80" s="2" t="s">
        <v>10</v>
      </c>
      <c r="C80" s="1" t="s">
        <v>331</v>
      </c>
      <c r="D80" s="4" t="s">
        <v>96</v>
      </c>
      <c r="E80" s="44">
        <v>2</v>
      </c>
      <c r="F80" s="45"/>
      <c r="G80" s="45"/>
      <c r="I80" s="12"/>
    </row>
    <row r="81" spans="1:12" x14ac:dyDescent="0.3">
      <c r="A81" s="2"/>
      <c r="B81" s="2"/>
      <c r="C81" s="1"/>
      <c r="D81" s="4"/>
      <c r="E81" s="44"/>
      <c r="F81" s="45"/>
      <c r="G81" s="45"/>
      <c r="I81" s="9"/>
      <c r="L81" s="12">
        <f>SUM(I62:I80)</f>
        <v>0</v>
      </c>
    </row>
    <row r="82" spans="1:12" x14ac:dyDescent="0.3">
      <c r="A82" s="2"/>
      <c r="B82" s="2"/>
      <c r="C82" s="1" t="s">
        <v>364</v>
      </c>
      <c r="D82" s="4"/>
      <c r="E82" s="44"/>
      <c r="F82" s="45"/>
      <c r="G82" s="45"/>
      <c r="I82" s="12"/>
    </row>
    <row r="83" spans="1:12" x14ac:dyDescent="0.3">
      <c r="A83" s="2"/>
      <c r="B83" s="2"/>
      <c r="C83" s="1"/>
      <c r="D83" s="4"/>
      <c r="E83" s="44"/>
      <c r="F83" s="45"/>
      <c r="G83" s="45"/>
      <c r="I83" s="12"/>
    </row>
    <row r="84" spans="1:12" ht="30" x14ac:dyDescent="0.3">
      <c r="A84" s="83">
        <v>8.1</v>
      </c>
      <c r="B84" s="2" t="s">
        <v>44</v>
      </c>
      <c r="C84" s="1" t="s">
        <v>206</v>
      </c>
      <c r="D84" s="4"/>
      <c r="E84" s="44">
        <f>'1200DB'!E83</f>
        <v>330</v>
      </c>
      <c r="F84" s="45"/>
      <c r="G84" s="45"/>
      <c r="I84" s="12"/>
    </row>
    <row r="85" spans="1:12" x14ac:dyDescent="0.3">
      <c r="A85" s="2" t="s">
        <v>471</v>
      </c>
      <c r="B85" s="2" t="s">
        <v>10</v>
      </c>
      <c r="C85" s="1" t="s">
        <v>207</v>
      </c>
      <c r="D85" s="4" t="s">
        <v>96</v>
      </c>
      <c r="E85" s="44">
        <f>+E84*0.6*0.1*0.25</f>
        <v>4.95</v>
      </c>
      <c r="F85" s="45"/>
      <c r="G85" s="45"/>
      <c r="I85" s="12"/>
    </row>
    <row r="86" spans="1:12" x14ac:dyDescent="0.3">
      <c r="A86" s="2" t="s">
        <v>472</v>
      </c>
      <c r="B86" s="2" t="s">
        <v>11</v>
      </c>
      <c r="C86" s="1" t="s">
        <v>208</v>
      </c>
      <c r="D86" s="4" t="s">
        <v>96</v>
      </c>
      <c r="E86" s="44">
        <f>+E84*0.6*0.4*0.25</f>
        <v>19.8</v>
      </c>
      <c r="F86" s="45"/>
      <c r="G86" s="45"/>
      <c r="I86" s="12"/>
    </row>
    <row r="87" spans="1:12" x14ac:dyDescent="0.3">
      <c r="A87" s="2"/>
      <c r="B87" s="2"/>
      <c r="C87" s="1"/>
      <c r="D87" s="4"/>
      <c r="E87" s="44"/>
      <c r="F87" s="45"/>
      <c r="G87" s="45"/>
      <c r="I87" s="12"/>
    </row>
    <row r="88" spans="1:12" x14ac:dyDescent="0.3">
      <c r="A88" s="2">
        <v>8.11</v>
      </c>
      <c r="B88" s="2" t="s">
        <v>35</v>
      </c>
      <c r="C88" s="1" t="s">
        <v>209</v>
      </c>
      <c r="D88" s="4"/>
      <c r="E88" s="44"/>
      <c r="F88" s="45"/>
      <c r="G88" s="45"/>
      <c r="I88" s="12"/>
    </row>
    <row r="89" spans="1:12" x14ac:dyDescent="0.3">
      <c r="A89" s="2"/>
      <c r="B89" s="2"/>
      <c r="C89" s="1"/>
      <c r="D89" s="4"/>
      <c r="E89" s="44"/>
      <c r="F89" s="45"/>
      <c r="G89" s="45"/>
      <c r="I89" s="12"/>
    </row>
    <row r="90" spans="1:12" x14ac:dyDescent="0.3">
      <c r="A90" s="2" t="s">
        <v>473</v>
      </c>
      <c r="B90" s="2" t="s">
        <v>45</v>
      </c>
      <c r="C90" s="1" t="s">
        <v>68</v>
      </c>
      <c r="D90" s="4"/>
      <c r="E90" s="44"/>
      <c r="F90" s="45"/>
      <c r="G90" s="45"/>
      <c r="I90" s="12"/>
    </row>
    <row r="91" spans="1:12" x14ac:dyDescent="0.3">
      <c r="A91" s="2" t="s">
        <v>474</v>
      </c>
      <c r="B91" s="2" t="s">
        <v>10</v>
      </c>
      <c r="C91" s="1" t="s">
        <v>207</v>
      </c>
      <c r="D91" s="4" t="s">
        <v>96</v>
      </c>
      <c r="E91" s="44">
        <f>+E84*0.6*0.1*0.25</f>
        <v>4.95</v>
      </c>
      <c r="F91" s="45"/>
      <c r="G91" s="45"/>
      <c r="I91" s="12"/>
    </row>
    <row r="92" spans="1:12" x14ac:dyDescent="0.3">
      <c r="A92" s="2" t="s">
        <v>475</v>
      </c>
      <c r="B92" s="2" t="s">
        <v>11</v>
      </c>
      <c r="C92" s="1" t="s">
        <v>208</v>
      </c>
      <c r="D92" s="4" t="s">
        <v>96</v>
      </c>
      <c r="E92" s="44">
        <f>+E84*0.6*0.4*0.25</f>
        <v>19.8</v>
      </c>
      <c r="F92" s="45"/>
      <c r="G92" s="45"/>
      <c r="I92" s="12"/>
    </row>
    <row r="93" spans="1:12" x14ac:dyDescent="0.3">
      <c r="A93" s="2"/>
      <c r="B93" s="2"/>
      <c r="C93" s="1"/>
      <c r="D93" s="4"/>
      <c r="E93" s="44"/>
      <c r="F93" s="45"/>
      <c r="G93" s="45"/>
      <c r="I93" s="12"/>
    </row>
    <row r="94" spans="1:12" x14ac:dyDescent="0.3">
      <c r="A94" s="2" t="s">
        <v>476</v>
      </c>
      <c r="B94" s="2" t="s">
        <v>332</v>
      </c>
      <c r="C94" s="1" t="s">
        <v>333</v>
      </c>
      <c r="D94" s="4"/>
      <c r="E94" s="44"/>
      <c r="F94" s="45"/>
      <c r="G94" s="45"/>
      <c r="I94" s="12"/>
    </row>
    <row r="95" spans="1:12" x14ac:dyDescent="0.3">
      <c r="A95" s="2" t="s">
        <v>477</v>
      </c>
      <c r="B95" s="2" t="s">
        <v>10</v>
      </c>
      <c r="C95" s="1" t="s">
        <v>207</v>
      </c>
      <c r="D95" s="4" t="s">
        <v>96</v>
      </c>
      <c r="E95" s="44">
        <v>0</v>
      </c>
      <c r="F95" s="45"/>
      <c r="G95" s="45"/>
      <c r="I95" s="12"/>
    </row>
    <row r="96" spans="1:12" x14ac:dyDescent="0.3">
      <c r="A96" s="2" t="s">
        <v>478</v>
      </c>
      <c r="B96" s="2" t="s">
        <v>11</v>
      </c>
      <c r="C96" s="1" t="s">
        <v>208</v>
      </c>
      <c r="D96" s="4" t="s">
        <v>96</v>
      </c>
      <c r="E96" s="44">
        <v>0</v>
      </c>
      <c r="F96" s="45"/>
      <c r="G96" s="45"/>
      <c r="I96" s="12"/>
    </row>
    <row r="97" spans="1:13" x14ac:dyDescent="0.3">
      <c r="A97" s="2"/>
      <c r="B97" s="2"/>
      <c r="C97" s="1"/>
      <c r="D97" s="4"/>
      <c r="E97" s="44"/>
      <c r="F97" s="45"/>
      <c r="G97" s="45"/>
      <c r="I97" s="12"/>
    </row>
    <row r="98" spans="1:13" x14ac:dyDescent="0.3">
      <c r="A98" s="2" t="s">
        <v>479</v>
      </c>
      <c r="B98" s="2" t="s">
        <v>46</v>
      </c>
      <c r="C98" s="1" t="s">
        <v>210</v>
      </c>
      <c r="D98" s="4"/>
      <c r="E98" s="44"/>
      <c r="F98" s="45"/>
      <c r="G98" s="45"/>
      <c r="I98" s="12"/>
    </row>
    <row r="99" spans="1:13" x14ac:dyDescent="0.3">
      <c r="A99" s="2" t="s">
        <v>480</v>
      </c>
      <c r="B99" s="2" t="s">
        <v>10</v>
      </c>
      <c r="C99" s="1" t="s">
        <v>207</v>
      </c>
      <c r="D99" s="4" t="s">
        <v>96</v>
      </c>
      <c r="E99" s="44">
        <f>+E84*0.6*0.1*0.75</f>
        <v>14.850000000000001</v>
      </c>
      <c r="F99" s="45"/>
      <c r="G99" s="45"/>
      <c r="I99" s="12"/>
    </row>
    <row r="100" spans="1:13" x14ac:dyDescent="0.3">
      <c r="A100" s="2" t="s">
        <v>481</v>
      </c>
      <c r="B100" s="2" t="s">
        <v>11</v>
      </c>
      <c r="C100" s="1" t="s">
        <v>208</v>
      </c>
      <c r="D100" s="4" t="s">
        <v>96</v>
      </c>
      <c r="E100" s="44">
        <f>+E84*0.6*0.4*0.75</f>
        <v>59.400000000000006</v>
      </c>
      <c r="F100" s="45"/>
      <c r="G100" s="45"/>
      <c r="I100" s="12"/>
    </row>
    <row r="101" spans="1:13" x14ac:dyDescent="0.3">
      <c r="A101" s="2"/>
      <c r="B101" s="2"/>
      <c r="C101" s="1"/>
      <c r="D101" s="4"/>
      <c r="E101" s="44"/>
      <c r="F101" s="45"/>
      <c r="G101" s="45"/>
      <c r="I101" s="12"/>
    </row>
    <row r="102" spans="1:13" x14ac:dyDescent="0.3">
      <c r="A102" s="2"/>
      <c r="B102" s="2"/>
      <c r="C102" s="1"/>
      <c r="D102" s="4"/>
      <c r="E102" s="44"/>
      <c r="F102" s="45"/>
      <c r="G102" s="45"/>
      <c r="M102" s="12">
        <f>SUM(I85:I101)</f>
        <v>0</v>
      </c>
    </row>
    <row r="103" spans="1:13" x14ac:dyDescent="0.3">
      <c r="A103" s="2"/>
      <c r="B103" s="2"/>
      <c r="C103" s="1"/>
      <c r="D103" s="4"/>
      <c r="E103" s="44"/>
      <c r="F103" s="45"/>
      <c r="G103" s="45"/>
      <c r="I103" s="12"/>
    </row>
    <row r="104" spans="1:13" x14ac:dyDescent="0.3">
      <c r="A104" s="193" t="s">
        <v>34</v>
      </c>
      <c r="B104" s="193"/>
      <c r="C104" s="193"/>
      <c r="D104" s="193"/>
      <c r="E104" s="193"/>
      <c r="F104" s="193"/>
      <c r="G104" s="36"/>
      <c r="I104" s="12"/>
    </row>
  </sheetData>
  <mergeCells count="2">
    <mergeCell ref="A2:G2"/>
    <mergeCell ref="A104:F104"/>
  </mergeCells>
  <phoneticPr fontId="15" type="noConversion"/>
  <pageMargins left="0.49212598425196852" right="0.49212598425196852" top="0.6889763779527559" bottom="0.6889763779527559" header="0.31496062992125984" footer="0.31496062992125984"/>
  <pageSetup paperSize="9" scale="82" fitToHeight="0" orientation="portrait" r:id="rId1"/>
  <rowBreaks count="1" manualBreakCount="1">
    <brk id="55" max="6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I23"/>
  <sheetViews>
    <sheetView view="pageBreakPreview" topLeftCell="A11" zoomScaleNormal="100" zoomScaleSheetLayoutView="100" workbookViewId="0"/>
  </sheetViews>
  <sheetFormatPr defaultColWidth="9" defaultRowHeight="15" x14ac:dyDescent="0.3"/>
  <cols>
    <col min="1" max="2" width="10.625" style="9" customWidth="1"/>
    <col min="3" max="3" width="30.625" style="9" customWidth="1"/>
    <col min="4" max="4" width="10.625" style="13" customWidth="1"/>
    <col min="5" max="5" width="11.625" style="13" customWidth="1"/>
    <col min="6" max="6" width="11.625" style="10" customWidth="1"/>
    <col min="7" max="7" width="15.625" style="10" customWidth="1"/>
    <col min="8" max="8" width="9" style="9"/>
    <col min="9" max="9" width="15.625" style="62" customWidth="1"/>
    <col min="10" max="16384" width="9" style="9"/>
  </cols>
  <sheetData>
    <row r="1" spans="1:9" ht="30" x14ac:dyDescent="0.3">
      <c r="A1" s="19" t="s">
        <v>0</v>
      </c>
      <c r="B1" s="19" t="s">
        <v>1</v>
      </c>
      <c r="C1" s="19" t="s">
        <v>2</v>
      </c>
      <c r="D1" s="19" t="s">
        <v>3</v>
      </c>
      <c r="E1" s="6" t="s">
        <v>102</v>
      </c>
      <c r="F1" s="20" t="s">
        <v>4</v>
      </c>
      <c r="G1" s="20" t="s">
        <v>5</v>
      </c>
      <c r="I1" s="40"/>
    </row>
    <row r="2" spans="1:9" x14ac:dyDescent="0.3">
      <c r="A2" s="192"/>
      <c r="B2" s="192"/>
      <c r="C2" s="192"/>
      <c r="D2" s="192"/>
      <c r="E2" s="192"/>
      <c r="F2" s="192"/>
      <c r="G2" s="192"/>
      <c r="I2" s="14"/>
    </row>
    <row r="3" spans="1:9" x14ac:dyDescent="0.3">
      <c r="A3" s="5"/>
      <c r="B3" s="16" t="s">
        <v>282</v>
      </c>
      <c r="C3" s="64" t="s">
        <v>289</v>
      </c>
      <c r="D3" s="64"/>
      <c r="E3" s="44"/>
      <c r="F3" s="45"/>
      <c r="G3" s="45"/>
      <c r="I3" s="12"/>
    </row>
    <row r="4" spans="1:9" ht="30" x14ac:dyDescent="0.3">
      <c r="A4" s="4"/>
      <c r="B4" s="17" t="s">
        <v>79</v>
      </c>
      <c r="C4" s="73" t="s">
        <v>291</v>
      </c>
      <c r="D4" s="17"/>
      <c r="E4" s="44"/>
      <c r="F4" s="45"/>
      <c r="G4" s="45"/>
      <c r="I4" s="12"/>
    </row>
    <row r="5" spans="1:9" x14ac:dyDescent="0.3">
      <c r="A5" s="4"/>
      <c r="B5" s="17"/>
      <c r="C5" s="17"/>
      <c r="D5" s="17"/>
      <c r="E5" s="44"/>
      <c r="F5" s="45"/>
      <c r="G5" s="45"/>
      <c r="I5" s="12"/>
    </row>
    <row r="6" spans="1:9" x14ac:dyDescent="0.3">
      <c r="A6" s="4"/>
      <c r="B6" s="47">
        <v>8.1999999999999993</v>
      </c>
      <c r="C6" s="48" t="s">
        <v>153</v>
      </c>
      <c r="D6" s="17"/>
      <c r="E6" s="44"/>
      <c r="F6" s="45"/>
      <c r="G6" s="45"/>
      <c r="I6" s="12"/>
    </row>
    <row r="7" spans="1:9" x14ac:dyDescent="0.3">
      <c r="A7" s="2"/>
      <c r="B7" s="2"/>
      <c r="C7" s="1"/>
      <c r="D7" s="4"/>
      <c r="E7" s="44"/>
      <c r="F7" s="45"/>
      <c r="G7" s="45"/>
      <c r="I7" s="12"/>
    </row>
    <row r="8" spans="1:9" x14ac:dyDescent="0.3">
      <c r="A8" s="2">
        <v>9.1</v>
      </c>
      <c r="B8" s="2" t="s">
        <v>119</v>
      </c>
      <c r="C8" s="1" t="s">
        <v>211</v>
      </c>
      <c r="D8" s="4"/>
      <c r="E8" s="44"/>
      <c r="F8" s="45"/>
      <c r="G8" s="45"/>
      <c r="I8" s="12"/>
    </row>
    <row r="9" spans="1:9" ht="75" x14ac:dyDescent="0.3">
      <c r="A9" s="2" t="s">
        <v>249</v>
      </c>
      <c r="B9" s="2" t="s">
        <v>10</v>
      </c>
      <c r="C9" s="1" t="s">
        <v>325</v>
      </c>
      <c r="D9" s="4"/>
      <c r="E9" s="44"/>
      <c r="F9" s="45"/>
      <c r="G9" s="45"/>
      <c r="I9" s="12"/>
    </row>
    <row r="10" spans="1:9" ht="75" x14ac:dyDescent="0.3">
      <c r="A10" s="2" t="s">
        <v>355</v>
      </c>
      <c r="B10" s="2" t="s">
        <v>40</v>
      </c>
      <c r="C10" s="1" t="s">
        <v>326</v>
      </c>
      <c r="D10" s="4" t="s">
        <v>38</v>
      </c>
      <c r="E10" s="44">
        <v>50</v>
      </c>
      <c r="F10" s="45"/>
      <c r="G10" s="45"/>
      <c r="I10" s="12"/>
    </row>
    <row r="11" spans="1:9" ht="75" x14ac:dyDescent="0.3">
      <c r="A11" s="2" t="s">
        <v>356</v>
      </c>
      <c r="B11" s="2" t="s">
        <v>41</v>
      </c>
      <c r="C11" s="1" t="s">
        <v>327</v>
      </c>
      <c r="D11" s="4" t="s">
        <v>38</v>
      </c>
      <c r="E11" s="44">
        <v>50</v>
      </c>
      <c r="F11" s="45"/>
      <c r="G11" s="45"/>
      <c r="I11" s="12"/>
    </row>
    <row r="12" spans="1:9" x14ac:dyDescent="0.3">
      <c r="A12" s="2"/>
      <c r="B12" s="2"/>
      <c r="C12" s="1"/>
      <c r="D12" s="4"/>
      <c r="E12" s="44"/>
      <c r="F12" s="45"/>
      <c r="G12" s="45"/>
      <c r="I12" s="12"/>
    </row>
    <row r="13" spans="1:9" x14ac:dyDescent="0.3">
      <c r="A13" s="2">
        <v>9.1999999999999993</v>
      </c>
      <c r="B13" s="2" t="s">
        <v>59</v>
      </c>
      <c r="C13" s="1" t="s">
        <v>212</v>
      </c>
      <c r="D13" s="4"/>
      <c r="E13" s="44"/>
      <c r="F13" s="45"/>
      <c r="G13" s="45"/>
      <c r="I13" s="12"/>
    </row>
    <row r="14" spans="1:9" ht="45" x14ac:dyDescent="0.3">
      <c r="A14" s="2" t="s">
        <v>253</v>
      </c>
      <c r="B14" s="2" t="s">
        <v>10</v>
      </c>
      <c r="C14" s="1" t="s">
        <v>216</v>
      </c>
      <c r="D14" s="4" t="s">
        <v>310</v>
      </c>
      <c r="E14" s="44">
        <v>4</v>
      </c>
      <c r="F14" s="45"/>
      <c r="G14" s="45"/>
      <c r="I14" s="12"/>
    </row>
    <row r="15" spans="1:9" ht="45" x14ac:dyDescent="0.3">
      <c r="A15" s="2" t="s">
        <v>254</v>
      </c>
      <c r="B15" s="2" t="s">
        <v>11</v>
      </c>
      <c r="C15" s="1" t="s">
        <v>217</v>
      </c>
      <c r="D15" s="4" t="s">
        <v>310</v>
      </c>
      <c r="E15" s="44">
        <v>0</v>
      </c>
      <c r="F15" s="45"/>
      <c r="G15" s="45"/>
      <c r="I15" s="12"/>
    </row>
    <row r="16" spans="1:9" x14ac:dyDescent="0.3">
      <c r="A16" s="2"/>
      <c r="B16" s="2"/>
      <c r="C16" s="1"/>
      <c r="D16" s="4"/>
      <c r="E16" s="44"/>
      <c r="F16" s="45"/>
      <c r="G16" s="45"/>
      <c r="I16" s="12"/>
    </row>
    <row r="17" spans="1:9" x14ac:dyDescent="0.3">
      <c r="A17" s="2">
        <v>9.3000000000000007</v>
      </c>
      <c r="B17" s="2" t="s">
        <v>132</v>
      </c>
      <c r="C17" s="1" t="s">
        <v>328</v>
      </c>
      <c r="D17" s="4"/>
      <c r="E17" s="44"/>
      <c r="F17" s="45"/>
      <c r="G17" s="45"/>
      <c r="I17" s="12"/>
    </row>
    <row r="18" spans="1:9" ht="60" x14ac:dyDescent="0.3">
      <c r="A18" s="2" t="s">
        <v>264</v>
      </c>
      <c r="B18" s="2" t="s">
        <v>10</v>
      </c>
      <c r="C18" s="1" t="s">
        <v>329</v>
      </c>
      <c r="D18" s="4" t="s">
        <v>310</v>
      </c>
      <c r="E18" s="44">
        <v>5</v>
      </c>
      <c r="F18" s="45"/>
      <c r="G18" s="45"/>
      <c r="I18" s="12"/>
    </row>
    <row r="19" spans="1:9" ht="60" x14ac:dyDescent="0.3">
      <c r="A19" s="2" t="s">
        <v>265</v>
      </c>
      <c r="B19" s="2" t="s">
        <v>11</v>
      </c>
      <c r="C19" s="1" t="s">
        <v>330</v>
      </c>
      <c r="D19" s="4" t="s">
        <v>310</v>
      </c>
      <c r="E19" s="44">
        <v>5</v>
      </c>
      <c r="F19" s="45"/>
      <c r="G19" s="45"/>
      <c r="I19" s="12"/>
    </row>
    <row r="20" spans="1:9" x14ac:dyDescent="0.3">
      <c r="A20" s="2"/>
      <c r="B20" s="2"/>
      <c r="C20" s="1"/>
      <c r="D20" s="4"/>
      <c r="E20" s="44"/>
      <c r="F20" s="45"/>
      <c r="G20" s="45"/>
      <c r="I20" s="12"/>
    </row>
    <row r="21" spans="1:9" x14ac:dyDescent="0.3">
      <c r="A21" s="2"/>
      <c r="B21" s="2"/>
      <c r="C21" s="1"/>
      <c r="D21" s="4"/>
      <c r="E21" s="44"/>
      <c r="F21" s="45"/>
      <c r="G21" s="45"/>
      <c r="I21" s="12"/>
    </row>
    <row r="22" spans="1:9" x14ac:dyDescent="0.3">
      <c r="A22" s="49"/>
      <c r="B22" s="49"/>
      <c r="C22" s="50"/>
      <c r="D22" s="51"/>
      <c r="E22" s="44"/>
      <c r="F22" s="45"/>
      <c r="G22" s="45"/>
      <c r="I22" s="12"/>
    </row>
    <row r="23" spans="1:9" x14ac:dyDescent="0.3">
      <c r="A23" s="188" t="s">
        <v>34</v>
      </c>
      <c r="B23" s="188"/>
      <c r="C23" s="188"/>
      <c r="D23" s="188"/>
      <c r="E23" s="188"/>
      <c r="F23" s="188"/>
      <c r="G23" s="36"/>
      <c r="I23" s="12"/>
    </row>
  </sheetData>
  <mergeCells count="2">
    <mergeCell ref="A2:G2"/>
    <mergeCell ref="A23:F23"/>
  </mergeCells>
  <phoneticPr fontId="14" type="noConversion"/>
  <pageMargins left="0.49212598425196852" right="0.49212598425196852" top="0.6889763779527559" bottom="0.6889763779527559" header="0.31496062992125984" footer="0.31496062992125984"/>
  <pageSetup paperSize="9" scale="82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I34"/>
  <sheetViews>
    <sheetView view="pageBreakPreview" topLeftCell="A11" zoomScaleNormal="100" zoomScaleSheetLayoutView="100" workbookViewId="0"/>
  </sheetViews>
  <sheetFormatPr defaultColWidth="9" defaultRowHeight="15" x14ac:dyDescent="0.3"/>
  <cols>
    <col min="1" max="2" width="10.625" style="9" customWidth="1"/>
    <col min="3" max="3" width="30.625" style="9" customWidth="1"/>
    <col min="4" max="4" width="10.625" style="13" customWidth="1"/>
    <col min="5" max="5" width="11.625" style="13" customWidth="1"/>
    <col min="6" max="6" width="11.625" style="10" customWidth="1"/>
    <col min="7" max="7" width="15.625" style="10" customWidth="1"/>
    <col min="8" max="8" width="9" style="9"/>
    <col min="9" max="9" width="15.625" style="62" customWidth="1"/>
    <col min="10" max="16384" width="9" style="9"/>
  </cols>
  <sheetData>
    <row r="1" spans="1:9" ht="30" x14ac:dyDescent="0.3">
      <c r="A1" s="19" t="s">
        <v>0</v>
      </c>
      <c r="B1" s="19" t="s">
        <v>1</v>
      </c>
      <c r="C1" s="19" t="s">
        <v>2</v>
      </c>
      <c r="D1" s="19" t="s">
        <v>3</v>
      </c>
      <c r="E1" s="6" t="s">
        <v>102</v>
      </c>
      <c r="F1" s="20" t="s">
        <v>4</v>
      </c>
      <c r="G1" s="20" t="s">
        <v>5</v>
      </c>
      <c r="I1" s="40"/>
    </row>
    <row r="2" spans="1:9" x14ac:dyDescent="0.3">
      <c r="A2" s="192"/>
      <c r="B2" s="192"/>
      <c r="C2" s="192"/>
      <c r="D2" s="192"/>
      <c r="E2" s="192"/>
      <c r="F2" s="192"/>
      <c r="G2" s="192"/>
      <c r="I2" s="14"/>
    </row>
    <row r="3" spans="1:9" x14ac:dyDescent="0.3">
      <c r="A3" s="5"/>
      <c r="B3" s="16" t="s">
        <v>282</v>
      </c>
      <c r="C3" s="64" t="s">
        <v>290</v>
      </c>
      <c r="D3" s="64"/>
      <c r="E3" s="44"/>
      <c r="F3" s="45"/>
      <c r="G3" s="45"/>
      <c r="I3" s="12"/>
    </row>
    <row r="4" spans="1:9" x14ac:dyDescent="0.3">
      <c r="A4" s="4"/>
      <c r="B4" s="17" t="s">
        <v>80</v>
      </c>
      <c r="C4" s="73" t="s">
        <v>87</v>
      </c>
      <c r="D4" s="17"/>
      <c r="E4" s="44"/>
      <c r="F4" s="45"/>
      <c r="G4" s="45"/>
      <c r="I4" s="12"/>
    </row>
    <row r="5" spans="1:9" x14ac:dyDescent="0.3">
      <c r="A5" s="4"/>
      <c r="B5" s="17"/>
      <c r="C5" s="17"/>
      <c r="D5" s="4"/>
      <c r="E5" s="44"/>
      <c r="F5" s="45"/>
      <c r="G5" s="45"/>
      <c r="I5" s="12"/>
    </row>
    <row r="6" spans="1:9" x14ac:dyDescent="0.3">
      <c r="A6" s="4"/>
      <c r="B6" s="47">
        <v>8.1999999999999993</v>
      </c>
      <c r="C6" s="48" t="s">
        <v>153</v>
      </c>
      <c r="D6" s="4"/>
      <c r="E6" s="44"/>
      <c r="F6" s="45"/>
      <c r="G6" s="45"/>
      <c r="I6" s="12"/>
    </row>
    <row r="7" spans="1:9" x14ac:dyDescent="0.3">
      <c r="A7" s="4"/>
      <c r="B7" s="17"/>
      <c r="C7" s="17"/>
      <c r="D7" s="4"/>
      <c r="E7" s="44"/>
      <c r="F7" s="45"/>
      <c r="G7" s="45"/>
      <c r="I7" s="12"/>
    </row>
    <row r="8" spans="1:9" ht="45" x14ac:dyDescent="0.3">
      <c r="A8" s="2">
        <v>10.1</v>
      </c>
      <c r="B8" s="2" t="s">
        <v>44</v>
      </c>
      <c r="C8" s="1" t="s">
        <v>215</v>
      </c>
      <c r="D8" s="4"/>
      <c r="E8" s="44"/>
      <c r="F8" s="45"/>
      <c r="G8" s="45"/>
      <c r="I8" s="12"/>
    </row>
    <row r="9" spans="1:9" ht="30" x14ac:dyDescent="0.3">
      <c r="A9" s="2" t="s">
        <v>74</v>
      </c>
      <c r="B9" s="2" t="s">
        <v>10</v>
      </c>
      <c r="C9" s="1" t="s">
        <v>221</v>
      </c>
      <c r="D9" s="4" t="s">
        <v>38</v>
      </c>
      <c r="E9" s="44">
        <v>0</v>
      </c>
      <c r="F9" s="45"/>
      <c r="G9" s="45"/>
      <c r="I9" s="12"/>
    </row>
    <row r="10" spans="1:9" ht="30" x14ac:dyDescent="0.3">
      <c r="A10" s="2" t="s">
        <v>113</v>
      </c>
      <c r="B10" s="2" t="s">
        <v>11</v>
      </c>
      <c r="C10" s="1" t="s">
        <v>222</v>
      </c>
      <c r="D10" s="4" t="s">
        <v>38</v>
      </c>
      <c r="E10" s="44">
        <v>350</v>
      </c>
      <c r="F10" s="45"/>
      <c r="G10" s="45"/>
      <c r="I10" s="12"/>
    </row>
    <row r="11" spans="1:9" ht="30" x14ac:dyDescent="0.3">
      <c r="A11" s="2" t="s">
        <v>482</v>
      </c>
      <c r="B11" s="2" t="s">
        <v>12</v>
      </c>
      <c r="C11" s="1" t="s">
        <v>334</v>
      </c>
      <c r="D11" s="4" t="s">
        <v>38</v>
      </c>
      <c r="E11" s="44">
        <v>0</v>
      </c>
      <c r="F11" s="45"/>
      <c r="G11" s="45"/>
      <c r="I11" s="12"/>
    </row>
    <row r="12" spans="1:9" x14ac:dyDescent="0.3">
      <c r="A12" s="2"/>
      <c r="B12" s="2"/>
      <c r="C12" s="1"/>
      <c r="D12" s="4"/>
      <c r="E12" s="44"/>
      <c r="F12" s="45"/>
      <c r="G12" s="45"/>
      <c r="I12" s="12"/>
    </row>
    <row r="13" spans="1:9" x14ac:dyDescent="0.3">
      <c r="A13" s="2">
        <v>10.199999999999999</v>
      </c>
      <c r="B13" s="2" t="s">
        <v>49</v>
      </c>
      <c r="C13" s="1" t="s">
        <v>52</v>
      </c>
      <c r="D13" s="4"/>
      <c r="E13" s="44"/>
      <c r="F13" s="45"/>
      <c r="G13" s="45"/>
      <c r="I13" s="12"/>
    </row>
    <row r="14" spans="1:9" ht="90" x14ac:dyDescent="0.3">
      <c r="A14" s="2" t="s">
        <v>75</v>
      </c>
      <c r="B14" s="2" t="s">
        <v>10</v>
      </c>
      <c r="C14" s="1" t="s">
        <v>335</v>
      </c>
      <c r="D14" s="4"/>
      <c r="E14" s="44"/>
      <c r="F14" s="45"/>
      <c r="G14" s="45"/>
      <c r="I14" s="12"/>
    </row>
    <row r="15" spans="1:9" x14ac:dyDescent="0.3">
      <c r="A15" s="2"/>
      <c r="B15" s="2"/>
      <c r="C15" s="3" t="s">
        <v>168</v>
      </c>
      <c r="D15" s="4"/>
      <c r="E15" s="44">
        <v>23</v>
      </c>
      <c r="F15" s="45"/>
      <c r="G15" s="45"/>
      <c r="I15" s="12"/>
    </row>
    <row r="16" spans="1:9" x14ac:dyDescent="0.3">
      <c r="A16" s="2" t="s">
        <v>213</v>
      </c>
      <c r="B16" s="2" t="s">
        <v>40</v>
      </c>
      <c r="C16" s="3" t="s">
        <v>218</v>
      </c>
      <c r="D16" s="4" t="s">
        <v>310</v>
      </c>
      <c r="E16" s="44">
        <v>14</v>
      </c>
      <c r="F16" s="45"/>
      <c r="G16" s="45"/>
      <c r="I16" s="12"/>
    </row>
    <row r="17" spans="1:9" x14ac:dyDescent="0.3">
      <c r="A17" s="2" t="s">
        <v>214</v>
      </c>
      <c r="B17" s="2" t="s">
        <v>41</v>
      </c>
      <c r="C17" s="3" t="s">
        <v>219</v>
      </c>
      <c r="D17" s="4" t="s">
        <v>310</v>
      </c>
      <c r="E17" s="44">
        <v>8</v>
      </c>
      <c r="F17" s="45"/>
      <c r="G17" s="45"/>
      <c r="I17" s="12"/>
    </row>
    <row r="18" spans="1:9" x14ac:dyDescent="0.3">
      <c r="A18" s="2" t="s">
        <v>483</v>
      </c>
      <c r="B18" s="2" t="s">
        <v>47</v>
      </c>
      <c r="C18" s="3" t="s">
        <v>130</v>
      </c>
      <c r="D18" s="4" t="s">
        <v>310</v>
      </c>
      <c r="E18" s="44">
        <v>1</v>
      </c>
      <c r="F18" s="45"/>
      <c r="G18" s="45"/>
      <c r="I18" s="12"/>
    </row>
    <row r="19" spans="1:9" x14ac:dyDescent="0.3">
      <c r="A19" s="2"/>
      <c r="B19" s="2"/>
      <c r="C19" s="3"/>
      <c r="D19" s="4"/>
      <c r="E19" s="44"/>
      <c r="F19" s="45"/>
      <c r="G19" s="45"/>
      <c r="I19" s="12"/>
    </row>
    <row r="20" spans="1:9" x14ac:dyDescent="0.3">
      <c r="A20" s="2">
        <v>10.3</v>
      </c>
      <c r="B20" s="2" t="s">
        <v>58</v>
      </c>
      <c r="C20" s="1" t="s">
        <v>336</v>
      </c>
      <c r="D20" s="4"/>
      <c r="E20" s="44"/>
      <c r="F20" s="45"/>
      <c r="G20" s="45"/>
      <c r="I20" s="12"/>
    </row>
    <row r="21" spans="1:9" ht="45" x14ac:dyDescent="0.3">
      <c r="A21" s="2" t="s">
        <v>484</v>
      </c>
      <c r="B21" s="2" t="s">
        <v>10</v>
      </c>
      <c r="C21" s="1" t="s">
        <v>342</v>
      </c>
      <c r="D21" s="4"/>
      <c r="E21" s="44"/>
      <c r="F21" s="45"/>
      <c r="G21" s="45"/>
      <c r="I21" s="12"/>
    </row>
    <row r="22" spans="1:9" x14ac:dyDescent="0.3">
      <c r="A22" s="2" t="s">
        <v>485</v>
      </c>
      <c r="B22" s="2" t="s">
        <v>40</v>
      </c>
      <c r="C22" s="3" t="s">
        <v>346</v>
      </c>
      <c r="D22" s="4" t="s">
        <v>310</v>
      </c>
      <c r="E22" s="44">
        <v>6</v>
      </c>
      <c r="F22" s="45"/>
      <c r="G22" s="45"/>
      <c r="I22" s="12"/>
    </row>
    <row r="23" spans="1:9" x14ac:dyDescent="0.3">
      <c r="A23" s="2" t="s">
        <v>486</v>
      </c>
      <c r="B23" s="2" t="s">
        <v>41</v>
      </c>
      <c r="C23" s="3" t="s">
        <v>345</v>
      </c>
      <c r="D23" s="4" t="s">
        <v>310</v>
      </c>
      <c r="E23" s="44">
        <v>0</v>
      </c>
      <c r="F23" s="45"/>
      <c r="G23" s="45"/>
      <c r="I23" s="12"/>
    </row>
    <row r="24" spans="1:9" x14ac:dyDescent="0.3">
      <c r="A24" s="2" t="s">
        <v>487</v>
      </c>
      <c r="B24" s="2" t="s">
        <v>47</v>
      </c>
      <c r="C24" s="3" t="s">
        <v>344</v>
      </c>
      <c r="D24" s="4" t="s">
        <v>310</v>
      </c>
      <c r="E24" s="44">
        <v>29</v>
      </c>
      <c r="F24" s="45"/>
      <c r="G24" s="45"/>
      <c r="I24" s="12"/>
    </row>
    <row r="25" spans="1:9" x14ac:dyDescent="0.3">
      <c r="A25" s="2" t="s">
        <v>488</v>
      </c>
      <c r="B25" s="2" t="s">
        <v>48</v>
      </c>
      <c r="C25" s="3" t="s">
        <v>343</v>
      </c>
      <c r="D25" s="4" t="s">
        <v>310</v>
      </c>
      <c r="E25" s="44">
        <v>4</v>
      </c>
      <c r="F25" s="45"/>
      <c r="G25" s="45"/>
      <c r="I25" s="12"/>
    </row>
    <row r="26" spans="1:9" x14ac:dyDescent="0.3">
      <c r="A26" s="2" t="s">
        <v>489</v>
      </c>
      <c r="B26" s="2" t="s">
        <v>169</v>
      </c>
      <c r="C26" s="3" t="s">
        <v>601</v>
      </c>
      <c r="D26" s="4" t="s">
        <v>310</v>
      </c>
      <c r="E26" s="44">
        <v>0</v>
      </c>
      <c r="F26" s="45"/>
      <c r="G26" s="45"/>
      <c r="I26" s="12"/>
    </row>
    <row r="27" spans="1:9" x14ac:dyDescent="0.3">
      <c r="A27" s="2"/>
      <c r="B27" s="2"/>
      <c r="C27" s="1"/>
      <c r="D27" s="4"/>
      <c r="E27" s="44"/>
      <c r="F27" s="45"/>
      <c r="G27" s="45"/>
      <c r="I27" s="12"/>
    </row>
    <row r="28" spans="1:9" ht="75" x14ac:dyDescent="0.3">
      <c r="A28" s="2">
        <v>10.4</v>
      </c>
      <c r="B28" s="2" t="s">
        <v>50</v>
      </c>
      <c r="C28" s="1" t="s">
        <v>337</v>
      </c>
      <c r="D28" s="4" t="s">
        <v>340</v>
      </c>
      <c r="E28" s="44">
        <v>1</v>
      </c>
      <c r="F28" s="45"/>
      <c r="G28" s="45"/>
      <c r="I28" s="12"/>
    </row>
    <row r="29" spans="1:9" x14ac:dyDescent="0.3">
      <c r="A29" s="2"/>
      <c r="B29" s="2"/>
      <c r="C29" s="1"/>
      <c r="D29" s="4"/>
      <c r="E29" s="44"/>
      <c r="F29" s="45"/>
      <c r="G29" s="45"/>
      <c r="I29" s="12"/>
    </row>
    <row r="30" spans="1:9" ht="30" x14ac:dyDescent="0.3">
      <c r="A30" s="2">
        <v>10.5</v>
      </c>
      <c r="B30" s="2" t="s">
        <v>338</v>
      </c>
      <c r="C30" s="1" t="s">
        <v>339</v>
      </c>
      <c r="D30" s="4" t="s">
        <v>310</v>
      </c>
      <c r="E30" s="44">
        <v>1</v>
      </c>
      <c r="F30" s="45"/>
      <c r="G30" s="45"/>
      <c r="I30" s="12"/>
    </row>
    <row r="31" spans="1:9" x14ac:dyDescent="0.3">
      <c r="A31" s="2"/>
      <c r="B31" s="2"/>
      <c r="C31" s="1"/>
      <c r="D31" s="4"/>
      <c r="E31" s="44"/>
      <c r="F31" s="45"/>
      <c r="G31" s="45"/>
      <c r="I31" s="12"/>
    </row>
    <row r="32" spans="1:9" x14ac:dyDescent="0.3">
      <c r="A32" s="2"/>
      <c r="B32" s="2"/>
      <c r="C32" s="1"/>
      <c r="D32" s="4"/>
      <c r="E32" s="44"/>
      <c r="F32" s="45"/>
      <c r="G32" s="45"/>
      <c r="I32" s="12"/>
    </row>
    <row r="33" spans="1:9" x14ac:dyDescent="0.3">
      <c r="A33" s="49"/>
      <c r="B33" s="49"/>
      <c r="C33" s="50"/>
      <c r="D33" s="51"/>
      <c r="E33" s="44"/>
      <c r="F33" s="45"/>
      <c r="G33" s="45"/>
      <c r="I33" s="12"/>
    </row>
    <row r="34" spans="1:9" x14ac:dyDescent="0.3">
      <c r="A34" s="188" t="s">
        <v>34</v>
      </c>
      <c r="B34" s="188"/>
      <c r="C34" s="188"/>
      <c r="D34" s="188"/>
      <c r="E34" s="188"/>
      <c r="F34" s="188"/>
      <c r="G34" s="36"/>
      <c r="I34" s="12"/>
    </row>
  </sheetData>
  <mergeCells count="2">
    <mergeCell ref="A2:G2"/>
    <mergeCell ref="A34:F34"/>
  </mergeCells>
  <phoneticPr fontId="15" type="noConversion"/>
  <pageMargins left="0.49212598425196852" right="0.49212598425196852" top="0.6889763779527559" bottom="0.6889763779527559" header="0.31496062992125984" footer="0.31496062992125984"/>
  <pageSetup paperSize="9" scale="82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L56"/>
  <sheetViews>
    <sheetView view="pageBreakPreview" topLeftCell="A22" zoomScaleNormal="100" zoomScaleSheetLayoutView="100" workbookViewId="0">
      <selection activeCell="E26" sqref="E26"/>
    </sheetView>
  </sheetViews>
  <sheetFormatPr defaultColWidth="9" defaultRowHeight="15" x14ac:dyDescent="0.3"/>
  <cols>
    <col min="1" max="2" width="10.625" style="9" customWidth="1"/>
    <col min="3" max="3" width="30.625" style="9" customWidth="1"/>
    <col min="4" max="4" width="10.625" style="13" customWidth="1"/>
    <col min="5" max="5" width="11.625" style="13" customWidth="1"/>
    <col min="6" max="6" width="11.625" style="10" customWidth="1"/>
    <col min="7" max="7" width="15.625" style="10" customWidth="1"/>
    <col min="8" max="8" width="9" style="9"/>
    <col min="9" max="9" width="15.625" style="62" customWidth="1"/>
    <col min="10" max="16384" width="9" style="9"/>
  </cols>
  <sheetData>
    <row r="1" spans="1:9" ht="30" x14ac:dyDescent="0.3">
      <c r="A1" s="19" t="s">
        <v>0</v>
      </c>
      <c r="B1" s="19" t="s">
        <v>1</v>
      </c>
      <c r="C1" s="19" t="s">
        <v>2</v>
      </c>
      <c r="D1" s="19" t="s">
        <v>3</v>
      </c>
      <c r="E1" s="6" t="s">
        <v>102</v>
      </c>
      <c r="F1" s="20" t="s">
        <v>4</v>
      </c>
      <c r="G1" s="20" t="s">
        <v>5</v>
      </c>
      <c r="I1" s="40" t="s">
        <v>107</v>
      </c>
    </row>
    <row r="2" spans="1:9" x14ac:dyDescent="0.3">
      <c r="A2" s="192"/>
      <c r="B2" s="192"/>
      <c r="C2" s="192"/>
      <c r="D2" s="192"/>
      <c r="E2" s="192"/>
      <c r="F2" s="192"/>
      <c r="G2" s="192"/>
      <c r="I2" s="14"/>
    </row>
    <row r="3" spans="1:9" x14ac:dyDescent="0.3">
      <c r="A3" s="5"/>
      <c r="B3" s="16" t="s">
        <v>282</v>
      </c>
      <c r="C3" s="64" t="s">
        <v>490</v>
      </c>
      <c r="D3" s="64"/>
      <c r="E3" s="44"/>
      <c r="F3" s="45"/>
      <c r="G3" s="45"/>
      <c r="I3" s="12"/>
    </row>
    <row r="4" spans="1:9" x14ac:dyDescent="0.3">
      <c r="A4" s="4"/>
      <c r="B4" s="17" t="s">
        <v>81</v>
      </c>
      <c r="C4" s="73" t="s">
        <v>53</v>
      </c>
      <c r="D4" s="17"/>
      <c r="E4" s="44"/>
      <c r="F4" s="45"/>
      <c r="G4" s="45"/>
      <c r="I4" s="12"/>
    </row>
    <row r="5" spans="1:9" x14ac:dyDescent="0.3">
      <c r="A5" s="4"/>
      <c r="B5" s="17"/>
      <c r="C5" s="17"/>
      <c r="D5" s="17"/>
      <c r="E5" s="44"/>
      <c r="F5" s="45"/>
      <c r="G5" s="45"/>
      <c r="I5" s="12"/>
    </row>
    <row r="6" spans="1:9" x14ac:dyDescent="0.3">
      <c r="A6" s="4"/>
      <c r="B6" s="47">
        <v>8.1999999999999993</v>
      </c>
      <c r="C6" s="48" t="s">
        <v>153</v>
      </c>
      <c r="D6" s="4"/>
      <c r="E6" s="44"/>
      <c r="F6" s="45"/>
      <c r="G6" s="45"/>
      <c r="I6" s="12"/>
    </row>
    <row r="7" spans="1:9" x14ac:dyDescent="0.3">
      <c r="A7" s="4"/>
      <c r="B7" s="17"/>
      <c r="C7" s="17"/>
      <c r="D7" s="17"/>
      <c r="E7" s="44"/>
      <c r="F7" s="45"/>
      <c r="G7" s="45"/>
      <c r="I7" s="12"/>
    </row>
    <row r="8" spans="1:9" x14ac:dyDescent="0.3">
      <c r="A8" s="2">
        <v>11.1</v>
      </c>
      <c r="B8" s="2" t="s">
        <v>44</v>
      </c>
      <c r="C8" s="1" t="s">
        <v>220</v>
      </c>
      <c r="D8" s="4"/>
      <c r="E8" s="44"/>
      <c r="F8" s="45"/>
      <c r="G8" s="45"/>
      <c r="I8" s="12"/>
    </row>
    <row r="9" spans="1:9" ht="60" x14ac:dyDescent="0.3">
      <c r="A9" s="2" t="s">
        <v>491</v>
      </c>
      <c r="B9" s="2" t="s">
        <v>10</v>
      </c>
      <c r="C9" s="1" t="s">
        <v>223</v>
      </c>
      <c r="D9" s="4" t="s">
        <v>38</v>
      </c>
      <c r="E9" s="44">
        <v>330</v>
      </c>
      <c r="F9" s="45"/>
      <c r="G9" s="45"/>
      <c r="I9" s="12">
        <f>E9*F9</f>
        <v>0</v>
      </c>
    </row>
    <row r="10" spans="1:9" ht="60" x14ac:dyDescent="0.3">
      <c r="A10" s="2" t="s">
        <v>492</v>
      </c>
      <c r="B10" s="2" t="s">
        <v>11</v>
      </c>
      <c r="C10" s="1" t="s">
        <v>224</v>
      </c>
      <c r="D10" s="4" t="s">
        <v>38</v>
      </c>
      <c r="E10" s="44">
        <v>10</v>
      </c>
      <c r="F10" s="45"/>
      <c r="G10" s="45"/>
      <c r="I10" s="12">
        <f>E10*F10</f>
        <v>0</v>
      </c>
    </row>
    <row r="11" spans="1:9" x14ac:dyDescent="0.3">
      <c r="A11" s="2"/>
      <c r="B11" s="2"/>
      <c r="C11" s="1"/>
      <c r="D11" s="4"/>
      <c r="E11" s="44"/>
      <c r="F11" s="45"/>
      <c r="G11" s="45"/>
      <c r="I11" s="12"/>
    </row>
    <row r="12" spans="1:9" ht="30" x14ac:dyDescent="0.3">
      <c r="A12" s="2">
        <v>11.2</v>
      </c>
      <c r="B12" s="2" t="s">
        <v>108</v>
      </c>
      <c r="C12" s="55" t="s">
        <v>358</v>
      </c>
      <c r="D12" s="4"/>
      <c r="E12" s="44"/>
      <c r="F12" s="45"/>
      <c r="G12" s="45"/>
      <c r="I12" s="12"/>
    </row>
    <row r="13" spans="1:9" x14ac:dyDescent="0.3">
      <c r="A13" s="2"/>
      <c r="B13" s="2" t="s">
        <v>10</v>
      </c>
      <c r="C13" s="1" t="s">
        <v>359</v>
      </c>
      <c r="D13" s="4" t="s">
        <v>310</v>
      </c>
      <c r="E13" s="44">
        <v>2</v>
      </c>
      <c r="F13" s="45"/>
      <c r="G13" s="45"/>
      <c r="I13" s="12">
        <f>E13*F13</f>
        <v>0</v>
      </c>
    </row>
    <row r="14" spans="1:9" x14ac:dyDescent="0.3">
      <c r="A14" s="2"/>
      <c r="B14" s="2" t="s">
        <v>11</v>
      </c>
      <c r="C14" s="1" t="s">
        <v>360</v>
      </c>
      <c r="D14" s="4" t="s">
        <v>310</v>
      </c>
      <c r="E14" s="44">
        <v>2</v>
      </c>
      <c r="F14" s="45"/>
      <c r="G14" s="45"/>
      <c r="I14" s="12">
        <f>E14*F14</f>
        <v>0</v>
      </c>
    </row>
    <row r="15" spans="1:9" x14ac:dyDescent="0.3">
      <c r="A15" s="2"/>
      <c r="B15" s="2"/>
      <c r="C15" s="1"/>
      <c r="D15" s="4"/>
      <c r="E15" s="44"/>
      <c r="F15" s="45"/>
      <c r="G15" s="45"/>
      <c r="I15" s="12"/>
    </row>
    <row r="16" spans="1:9" ht="30" x14ac:dyDescent="0.3">
      <c r="A16" s="2">
        <v>11.3</v>
      </c>
      <c r="B16" s="2" t="s">
        <v>132</v>
      </c>
      <c r="C16" s="1" t="s">
        <v>226</v>
      </c>
      <c r="D16" s="4"/>
      <c r="E16" s="44"/>
      <c r="F16" s="45"/>
      <c r="G16" s="45"/>
      <c r="I16" s="12"/>
    </row>
    <row r="17" spans="1:12" ht="45" x14ac:dyDescent="0.3">
      <c r="A17" s="2" t="s">
        <v>493</v>
      </c>
      <c r="B17" s="2" t="s">
        <v>10</v>
      </c>
      <c r="C17" s="1" t="s">
        <v>227</v>
      </c>
      <c r="D17" s="4"/>
      <c r="E17" s="44"/>
      <c r="F17" s="45"/>
      <c r="G17" s="45"/>
      <c r="I17" s="12"/>
    </row>
    <row r="18" spans="1:12" x14ac:dyDescent="0.3">
      <c r="A18" s="2"/>
      <c r="B18" s="2"/>
      <c r="C18" s="3" t="s">
        <v>168</v>
      </c>
      <c r="D18" s="4"/>
      <c r="E18" s="44"/>
      <c r="F18" s="45"/>
      <c r="G18" s="45"/>
      <c r="I18" s="12"/>
    </row>
    <row r="19" spans="1:12" x14ac:dyDescent="0.3">
      <c r="A19" s="2" t="s">
        <v>494</v>
      </c>
      <c r="B19" s="2" t="s">
        <v>40</v>
      </c>
      <c r="C19" s="3" t="s">
        <v>218</v>
      </c>
      <c r="D19" s="4" t="s">
        <v>310</v>
      </c>
      <c r="E19" s="44">
        <v>1</v>
      </c>
      <c r="F19" s="45"/>
      <c r="G19" s="45"/>
      <c r="I19" s="12">
        <f>E19*F19</f>
        <v>0</v>
      </c>
    </row>
    <row r="20" spans="1:12" x14ac:dyDescent="0.3">
      <c r="A20" s="2" t="s">
        <v>495</v>
      </c>
      <c r="B20" s="2" t="s">
        <v>41</v>
      </c>
      <c r="C20" s="3" t="s">
        <v>219</v>
      </c>
      <c r="D20" s="4" t="s">
        <v>310</v>
      </c>
      <c r="E20" s="44">
        <v>1</v>
      </c>
      <c r="F20" s="45"/>
      <c r="G20" s="45"/>
      <c r="I20" s="12">
        <f>E20*F20</f>
        <v>0</v>
      </c>
    </row>
    <row r="21" spans="1:12" x14ac:dyDescent="0.3">
      <c r="A21" s="2"/>
      <c r="B21" s="2"/>
      <c r="C21" s="1"/>
      <c r="D21" s="4"/>
      <c r="E21" s="44"/>
      <c r="F21" s="45"/>
      <c r="G21" s="45"/>
      <c r="I21" s="12"/>
    </row>
    <row r="22" spans="1:12" ht="45" x14ac:dyDescent="0.3">
      <c r="A22" s="2" t="s">
        <v>496</v>
      </c>
      <c r="B22" s="2" t="s">
        <v>11</v>
      </c>
      <c r="C22" s="1" t="s">
        <v>228</v>
      </c>
      <c r="D22" s="4"/>
      <c r="E22" s="44"/>
      <c r="F22" s="45"/>
      <c r="G22" s="45"/>
      <c r="I22" s="12"/>
    </row>
    <row r="23" spans="1:12" x14ac:dyDescent="0.3">
      <c r="A23" s="2"/>
      <c r="B23" s="2"/>
      <c r="C23" s="3" t="s">
        <v>168</v>
      </c>
      <c r="D23" s="4"/>
      <c r="E23" s="44"/>
      <c r="F23" s="45"/>
      <c r="G23" s="45"/>
      <c r="I23" s="12"/>
    </row>
    <row r="24" spans="1:12" x14ac:dyDescent="0.3">
      <c r="A24" s="2" t="s">
        <v>497</v>
      </c>
      <c r="B24" s="2" t="s">
        <v>40</v>
      </c>
      <c r="C24" s="3" t="s">
        <v>218</v>
      </c>
      <c r="D24" s="4" t="s">
        <v>310</v>
      </c>
      <c r="E24" s="44">
        <v>2</v>
      </c>
      <c r="F24" s="45"/>
      <c r="G24" s="45"/>
      <c r="I24" s="12">
        <f>E24*F24</f>
        <v>0</v>
      </c>
    </row>
    <row r="25" spans="1:12" x14ac:dyDescent="0.3">
      <c r="A25" s="2" t="s">
        <v>498</v>
      </c>
      <c r="B25" s="2" t="s">
        <v>41</v>
      </c>
      <c r="C25" s="3" t="s">
        <v>219</v>
      </c>
      <c r="D25" s="4" t="s">
        <v>310</v>
      </c>
      <c r="E25" s="44">
        <v>1</v>
      </c>
      <c r="F25" s="45"/>
      <c r="G25" s="45"/>
      <c r="I25" s="12">
        <f>E25*F25</f>
        <v>0</v>
      </c>
    </row>
    <row r="26" spans="1:12" x14ac:dyDescent="0.3">
      <c r="A26" s="2"/>
      <c r="B26" s="2"/>
      <c r="C26" s="3"/>
      <c r="D26" s="4"/>
      <c r="E26" s="44"/>
      <c r="F26" s="45"/>
      <c r="G26" s="45"/>
      <c r="I26" s="12"/>
    </row>
    <row r="27" spans="1:12" ht="60" x14ac:dyDescent="0.3">
      <c r="A27" s="2" t="s">
        <v>499</v>
      </c>
      <c r="B27" s="2" t="s">
        <v>12</v>
      </c>
      <c r="C27" s="1" t="s">
        <v>664</v>
      </c>
      <c r="D27" s="4"/>
      <c r="E27" s="44"/>
      <c r="F27" s="45"/>
      <c r="G27" s="45"/>
      <c r="I27" s="12"/>
    </row>
    <row r="28" spans="1:12" x14ac:dyDescent="0.3">
      <c r="A28" s="2"/>
      <c r="B28" s="2"/>
      <c r="C28" s="3" t="s">
        <v>168</v>
      </c>
      <c r="D28" s="4"/>
      <c r="E28" s="44"/>
      <c r="F28" s="45"/>
      <c r="G28" s="45"/>
      <c r="I28" s="12"/>
    </row>
    <row r="29" spans="1:12" x14ac:dyDescent="0.3">
      <c r="A29" s="2" t="s">
        <v>500</v>
      </c>
      <c r="B29" s="2" t="s">
        <v>40</v>
      </c>
      <c r="C29" s="3" t="s">
        <v>218</v>
      </c>
      <c r="D29" s="4" t="s">
        <v>310</v>
      </c>
      <c r="E29" s="44">
        <v>11</v>
      </c>
      <c r="F29" s="45"/>
      <c r="G29" s="45"/>
      <c r="I29" s="12">
        <f>E29*F29</f>
        <v>0</v>
      </c>
      <c r="L29" s="9" t="s">
        <v>681</v>
      </c>
    </row>
    <row r="30" spans="1:12" x14ac:dyDescent="0.3">
      <c r="A30" s="2" t="s">
        <v>501</v>
      </c>
      <c r="B30" s="2" t="s">
        <v>41</v>
      </c>
      <c r="C30" s="3" t="s">
        <v>219</v>
      </c>
      <c r="D30" s="4" t="s">
        <v>310</v>
      </c>
      <c r="E30" s="44">
        <v>13</v>
      </c>
      <c r="F30" s="45"/>
      <c r="G30" s="45"/>
      <c r="I30" s="12">
        <f>E30*F30</f>
        <v>0</v>
      </c>
    </row>
    <row r="31" spans="1:12" x14ac:dyDescent="0.3">
      <c r="A31" s="2" t="s">
        <v>501</v>
      </c>
      <c r="B31" s="2" t="s">
        <v>41</v>
      </c>
      <c r="C31" s="3" t="s">
        <v>130</v>
      </c>
      <c r="D31" s="4" t="s">
        <v>310</v>
      </c>
      <c r="E31" s="44">
        <v>2</v>
      </c>
      <c r="F31" s="45"/>
      <c r="G31" s="45"/>
      <c r="I31" s="12">
        <f>E31*F31</f>
        <v>0</v>
      </c>
    </row>
    <row r="32" spans="1:12" x14ac:dyDescent="0.3">
      <c r="A32" s="2"/>
      <c r="B32" s="2"/>
      <c r="C32" s="1"/>
      <c r="D32" s="4"/>
      <c r="E32" s="44"/>
      <c r="F32" s="45"/>
      <c r="G32" s="45"/>
      <c r="I32" s="12"/>
    </row>
    <row r="33" spans="1:9" x14ac:dyDescent="0.3">
      <c r="A33" s="2">
        <v>11.3</v>
      </c>
      <c r="B33" s="2" t="s">
        <v>50</v>
      </c>
      <c r="C33" s="1" t="s">
        <v>229</v>
      </c>
      <c r="D33" s="4" t="s">
        <v>310</v>
      </c>
      <c r="E33" s="44">
        <v>35</v>
      </c>
      <c r="F33" s="45"/>
      <c r="G33" s="45"/>
      <c r="I33" s="12">
        <f>E33*F33</f>
        <v>0</v>
      </c>
    </row>
    <row r="34" spans="1:9" x14ac:dyDescent="0.3">
      <c r="A34" s="2"/>
      <c r="B34" s="2"/>
      <c r="C34" s="1"/>
      <c r="D34" s="4"/>
      <c r="E34" s="44"/>
      <c r="F34" s="45"/>
      <c r="G34" s="45"/>
      <c r="I34" s="12"/>
    </row>
    <row r="35" spans="1:9" x14ac:dyDescent="0.3">
      <c r="A35" s="2">
        <v>11.4</v>
      </c>
      <c r="B35" s="2"/>
      <c r="C35" s="1" t="s">
        <v>700</v>
      </c>
      <c r="D35" s="4" t="s">
        <v>310</v>
      </c>
      <c r="E35" s="44">
        <v>3</v>
      </c>
      <c r="F35" s="45"/>
      <c r="G35" s="45"/>
      <c r="I35" s="12"/>
    </row>
    <row r="36" spans="1:9" x14ac:dyDescent="0.3">
      <c r="A36" s="2"/>
      <c r="B36" s="2"/>
      <c r="C36" s="1"/>
      <c r="D36" s="4"/>
      <c r="E36" s="44"/>
      <c r="F36" s="45"/>
      <c r="G36" s="45"/>
      <c r="I36" s="12"/>
    </row>
    <row r="37" spans="1:9" x14ac:dyDescent="0.3">
      <c r="A37" s="122" t="s">
        <v>105</v>
      </c>
      <c r="B37" s="123"/>
      <c r="C37" s="124"/>
      <c r="D37" s="123"/>
      <c r="E37" s="125"/>
      <c r="F37" s="126"/>
      <c r="G37" s="127"/>
      <c r="I37" s="12"/>
    </row>
    <row r="38" spans="1:9" x14ac:dyDescent="0.3">
      <c r="A38" s="166"/>
      <c r="B38" s="167"/>
      <c r="C38" s="168"/>
      <c r="D38" s="167"/>
      <c r="E38" s="169"/>
      <c r="F38" s="170"/>
      <c r="G38" s="171"/>
      <c r="I38" s="12"/>
    </row>
    <row r="39" spans="1:9" x14ac:dyDescent="0.3">
      <c r="A39" s="172"/>
      <c r="B39" s="173"/>
      <c r="C39" s="174"/>
      <c r="D39" s="173"/>
      <c r="E39" s="175"/>
      <c r="F39" s="176"/>
      <c r="G39" s="177"/>
      <c r="I39" s="12"/>
    </row>
    <row r="40" spans="1:9" ht="30" x14ac:dyDescent="0.3">
      <c r="A40" s="128" t="s">
        <v>0</v>
      </c>
      <c r="B40" s="128" t="s">
        <v>1</v>
      </c>
      <c r="C40" s="129" t="s">
        <v>2</v>
      </c>
      <c r="D40" s="128" t="s">
        <v>3</v>
      </c>
      <c r="E40" s="130" t="s">
        <v>613</v>
      </c>
      <c r="F40" s="131" t="s">
        <v>4</v>
      </c>
      <c r="G40" s="132" t="s">
        <v>5</v>
      </c>
      <c r="I40" s="12"/>
    </row>
    <row r="41" spans="1:9" s="79" customFormat="1" x14ac:dyDescent="0.3">
      <c r="A41" s="122" t="s">
        <v>614</v>
      </c>
      <c r="B41" s="123"/>
      <c r="C41" s="124"/>
      <c r="D41" s="123"/>
      <c r="E41" s="125"/>
      <c r="F41" s="126"/>
      <c r="G41" s="127"/>
      <c r="I41" s="80"/>
    </row>
    <row r="42" spans="1:9" x14ac:dyDescent="0.3">
      <c r="A42" s="2"/>
      <c r="B42" s="2"/>
      <c r="C42" s="1"/>
      <c r="D42" s="4"/>
      <c r="E42" s="44"/>
      <c r="F42" s="45"/>
      <c r="G42" s="45"/>
      <c r="I42" s="12"/>
    </row>
    <row r="43" spans="1:9" x14ac:dyDescent="0.3">
      <c r="A43" s="2">
        <v>11.5</v>
      </c>
      <c r="B43" s="2"/>
      <c r="C43" s="1" t="s">
        <v>711</v>
      </c>
      <c r="D43" s="4"/>
      <c r="E43" s="44"/>
      <c r="F43" s="45"/>
      <c r="G43" s="45"/>
      <c r="I43" s="12"/>
    </row>
    <row r="44" spans="1:9" ht="30" x14ac:dyDescent="0.3">
      <c r="A44" s="117" t="s">
        <v>712</v>
      </c>
      <c r="B44" s="117"/>
      <c r="C44" s="150" t="s">
        <v>701</v>
      </c>
      <c r="D44" s="117"/>
      <c r="E44" s="151"/>
      <c r="F44" s="45"/>
      <c r="G44" s="45"/>
      <c r="I44" s="12"/>
    </row>
    <row r="45" spans="1:9" ht="30" x14ac:dyDescent="0.3">
      <c r="A45" s="117" t="s">
        <v>713</v>
      </c>
      <c r="B45" s="117"/>
      <c r="C45" s="150" t="s">
        <v>702</v>
      </c>
      <c r="D45" s="117" t="s">
        <v>38</v>
      </c>
      <c r="E45" s="146">
        <v>170</v>
      </c>
      <c r="F45" s="45"/>
      <c r="G45" s="45"/>
      <c r="I45" s="12"/>
    </row>
    <row r="46" spans="1:9" ht="30" x14ac:dyDescent="0.3">
      <c r="A46" s="117" t="s">
        <v>714</v>
      </c>
      <c r="B46" s="117"/>
      <c r="C46" s="150" t="s">
        <v>703</v>
      </c>
      <c r="D46" s="117" t="s">
        <v>38</v>
      </c>
      <c r="E46" s="146">
        <v>40</v>
      </c>
      <c r="F46" s="45"/>
      <c r="G46" s="45"/>
      <c r="I46" s="12"/>
    </row>
    <row r="47" spans="1:9" ht="60" x14ac:dyDescent="0.3">
      <c r="A47" s="117" t="s">
        <v>715</v>
      </c>
      <c r="B47" s="117"/>
      <c r="C47" s="150" t="s">
        <v>704</v>
      </c>
      <c r="D47" s="117" t="s">
        <v>690</v>
      </c>
      <c r="E47" s="146">
        <v>280</v>
      </c>
      <c r="F47" s="45"/>
      <c r="G47" s="45"/>
      <c r="I47" s="12"/>
    </row>
    <row r="48" spans="1:9" ht="30" x14ac:dyDescent="0.3">
      <c r="A48" s="117" t="s">
        <v>716</v>
      </c>
      <c r="B48" s="117"/>
      <c r="C48" s="150" t="s">
        <v>705</v>
      </c>
      <c r="D48" s="117" t="s">
        <v>598</v>
      </c>
      <c r="E48" s="146">
        <v>20</v>
      </c>
      <c r="F48" s="45"/>
      <c r="G48" s="45"/>
      <c r="I48" s="12"/>
    </row>
    <row r="49" spans="1:9" ht="30" x14ac:dyDescent="0.3">
      <c r="A49" s="117" t="s">
        <v>717</v>
      </c>
      <c r="B49" s="117"/>
      <c r="C49" s="150" t="s">
        <v>706</v>
      </c>
      <c r="D49" s="117" t="s">
        <v>616</v>
      </c>
      <c r="E49" s="146">
        <v>2</v>
      </c>
      <c r="F49" s="45"/>
      <c r="G49" s="45"/>
      <c r="I49" s="12"/>
    </row>
    <row r="50" spans="1:9" ht="30" x14ac:dyDescent="0.3">
      <c r="A50" s="117" t="s">
        <v>718</v>
      </c>
      <c r="B50" s="117"/>
      <c r="C50" s="150" t="s">
        <v>707</v>
      </c>
      <c r="D50" s="117" t="s">
        <v>616</v>
      </c>
      <c r="E50" s="146">
        <v>1</v>
      </c>
      <c r="F50" s="45"/>
      <c r="G50" s="45"/>
      <c r="I50" s="12"/>
    </row>
    <row r="51" spans="1:9" x14ac:dyDescent="0.3">
      <c r="A51" s="117"/>
      <c r="B51" s="117"/>
      <c r="C51" s="150"/>
      <c r="D51" s="117"/>
      <c r="E51" s="146"/>
      <c r="F51" s="45"/>
      <c r="G51" s="45"/>
      <c r="I51" s="12"/>
    </row>
    <row r="52" spans="1:9" ht="45" x14ac:dyDescent="0.3">
      <c r="A52" s="152" t="s">
        <v>719</v>
      </c>
      <c r="B52" s="152" t="s">
        <v>708</v>
      </c>
      <c r="C52" s="153" t="s">
        <v>709</v>
      </c>
      <c r="D52" s="152"/>
      <c r="E52" s="146"/>
      <c r="F52" s="45"/>
      <c r="G52" s="45"/>
      <c r="I52" s="12"/>
    </row>
    <row r="53" spans="1:9" ht="75" x14ac:dyDescent="0.3">
      <c r="A53" s="152" t="s">
        <v>720</v>
      </c>
      <c r="B53" s="152" t="s">
        <v>137</v>
      </c>
      <c r="C53" s="153" t="s">
        <v>722</v>
      </c>
      <c r="D53" s="152" t="s">
        <v>38</v>
      </c>
      <c r="E53" s="146">
        <f>'1200G'!I40+'1200G'!L40</f>
        <v>0</v>
      </c>
      <c r="F53" s="45"/>
      <c r="G53" s="45"/>
      <c r="I53" s="12"/>
    </row>
    <row r="54" spans="1:9" ht="30" x14ac:dyDescent="0.3">
      <c r="A54" s="152" t="s">
        <v>721</v>
      </c>
      <c r="B54" s="117"/>
      <c r="C54" s="150" t="s">
        <v>710</v>
      </c>
      <c r="D54" s="117" t="s">
        <v>598</v>
      </c>
      <c r="E54" s="146">
        <f>ROUNDUP(+E53*0.3*0.3,0)</f>
        <v>0</v>
      </c>
      <c r="F54" s="45"/>
      <c r="G54" s="45"/>
      <c r="I54" s="12"/>
    </row>
    <row r="55" spans="1:9" x14ac:dyDescent="0.3">
      <c r="A55" s="2"/>
      <c r="B55" s="2"/>
      <c r="C55" s="1"/>
      <c r="D55" s="4"/>
      <c r="E55" s="44"/>
      <c r="F55" s="45"/>
      <c r="G55" s="45"/>
      <c r="I55" s="12"/>
    </row>
    <row r="56" spans="1:9" x14ac:dyDescent="0.3">
      <c r="A56" s="188" t="s">
        <v>34</v>
      </c>
      <c r="B56" s="188"/>
      <c r="C56" s="188"/>
      <c r="D56" s="188"/>
      <c r="E56" s="188"/>
      <c r="F56" s="188"/>
      <c r="G56" s="36"/>
      <c r="I56" s="12">
        <f>SUM(I3:I55)</f>
        <v>0</v>
      </c>
    </row>
  </sheetData>
  <mergeCells count="2">
    <mergeCell ref="A2:G2"/>
    <mergeCell ref="A56:F56"/>
  </mergeCells>
  <phoneticPr fontId="15" type="noConversion"/>
  <pageMargins left="0.49212598425196852" right="0.49212598425196852" top="0.6889763779527559" bottom="0.6889763779527559" header="0.31496062992125984" footer="0.31496062992125984"/>
  <pageSetup paperSize="9" scale="82" fitToHeight="0" orientation="portrait" r:id="rId1"/>
  <rowBreaks count="1" manualBreakCount="1">
    <brk id="38" max="6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I13"/>
  <sheetViews>
    <sheetView view="pageBreakPreview" zoomScaleNormal="100" zoomScaleSheetLayoutView="100" workbookViewId="0">
      <selection activeCell="F9" sqref="F9"/>
    </sheetView>
  </sheetViews>
  <sheetFormatPr defaultColWidth="9" defaultRowHeight="15" x14ac:dyDescent="0.3"/>
  <cols>
    <col min="1" max="2" width="10.625" style="9" customWidth="1"/>
    <col min="3" max="3" width="30.625" style="9" customWidth="1"/>
    <col min="4" max="4" width="10.625" style="13" customWidth="1"/>
    <col min="5" max="5" width="11.625" style="13" customWidth="1"/>
    <col min="6" max="6" width="11.625" style="10" customWidth="1"/>
    <col min="7" max="7" width="15.625" style="10" customWidth="1"/>
    <col min="8" max="8" width="9" style="9"/>
    <col min="9" max="9" width="15.625" style="62" customWidth="1"/>
    <col min="10" max="16384" width="9" style="9"/>
  </cols>
  <sheetData>
    <row r="1" spans="1:9" ht="30" x14ac:dyDescent="0.3">
      <c r="A1" s="19" t="s">
        <v>0</v>
      </c>
      <c r="B1" s="19" t="s">
        <v>1</v>
      </c>
      <c r="C1" s="19" t="s">
        <v>2</v>
      </c>
      <c r="D1" s="19" t="s">
        <v>3</v>
      </c>
      <c r="E1" s="6" t="s">
        <v>102</v>
      </c>
      <c r="F1" s="20" t="s">
        <v>4</v>
      </c>
      <c r="G1" s="20" t="s">
        <v>5</v>
      </c>
      <c r="I1" s="40"/>
    </row>
    <row r="2" spans="1:9" x14ac:dyDescent="0.3">
      <c r="A2" s="192"/>
      <c r="B2" s="192"/>
      <c r="C2" s="192"/>
      <c r="D2" s="192"/>
      <c r="E2" s="192"/>
      <c r="F2" s="192"/>
      <c r="G2" s="192"/>
      <c r="I2" s="14"/>
    </row>
    <row r="3" spans="1:9" x14ac:dyDescent="0.3">
      <c r="A3" s="5"/>
      <c r="B3" s="16" t="s">
        <v>282</v>
      </c>
      <c r="C3" s="64" t="s">
        <v>292</v>
      </c>
      <c r="D3" s="64"/>
      <c r="E3" s="44"/>
      <c r="F3" s="45"/>
      <c r="G3" s="45"/>
      <c r="I3" s="12"/>
    </row>
    <row r="4" spans="1:9" x14ac:dyDescent="0.3">
      <c r="A4" s="4"/>
      <c r="B4" s="17" t="s">
        <v>82</v>
      </c>
      <c r="C4" s="73" t="s">
        <v>88</v>
      </c>
      <c r="D4" s="17"/>
      <c r="E4" s="44"/>
      <c r="F4" s="45"/>
      <c r="G4" s="45"/>
      <c r="I4" s="12"/>
    </row>
    <row r="5" spans="1:9" x14ac:dyDescent="0.3">
      <c r="A5" s="4"/>
      <c r="B5" s="17"/>
      <c r="C5" s="17"/>
      <c r="D5" s="17"/>
      <c r="E5" s="44"/>
      <c r="F5" s="45"/>
      <c r="G5" s="45"/>
      <c r="I5" s="12"/>
    </row>
    <row r="6" spans="1:9" x14ac:dyDescent="0.3">
      <c r="A6" s="4"/>
      <c r="B6" s="47">
        <v>8.3000000000000007</v>
      </c>
      <c r="C6" s="48" t="s">
        <v>153</v>
      </c>
      <c r="D6" s="4"/>
      <c r="E6" s="44"/>
      <c r="F6" s="45"/>
      <c r="G6" s="45"/>
      <c r="I6" s="12"/>
    </row>
    <row r="7" spans="1:9" x14ac:dyDescent="0.3">
      <c r="A7" s="4"/>
      <c r="B7" s="17"/>
      <c r="C7" s="17"/>
      <c r="D7" s="17"/>
      <c r="E7" s="44"/>
      <c r="F7" s="45"/>
      <c r="G7" s="45"/>
      <c r="I7" s="12"/>
    </row>
    <row r="8" spans="1:9" ht="60" x14ac:dyDescent="0.3">
      <c r="A8" s="2">
        <v>12.1</v>
      </c>
      <c r="B8" s="2" t="s">
        <v>18</v>
      </c>
      <c r="C8" s="1" t="s">
        <v>230</v>
      </c>
      <c r="D8" s="4"/>
      <c r="E8" s="44"/>
      <c r="F8" s="45"/>
      <c r="G8" s="45"/>
      <c r="I8" s="12"/>
    </row>
    <row r="9" spans="1:9" ht="75" x14ac:dyDescent="0.3">
      <c r="A9" s="2" t="s">
        <v>114</v>
      </c>
      <c r="B9" s="2" t="s">
        <v>10</v>
      </c>
      <c r="C9" s="1" t="s">
        <v>349</v>
      </c>
      <c r="D9" s="4" t="s">
        <v>96</v>
      </c>
      <c r="E9" s="44">
        <f>5200*0.15</f>
        <v>780</v>
      </c>
      <c r="F9" s="45"/>
      <c r="G9" s="45">
        <f>E9*F9</f>
        <v>0</v>
      </c>
      <c r="I9" s="12"/>
    </row>
    <row r="10" spans="1:9" x14ac:dyDescent="0.3">
      <c r="A10" s="2"/>
      <c r="B10" s="2"/>
      <c r="C10" s="1"/>
      <c r="D10" s="4"/>
      <c r="E10" s="44"/>
      <c r="F10" s="45"/>
      <c r="G10" s="45"/>
      <c r="I10" s="12"/>
    </row>
    <row r="11" spans="1:9" x14ac:dyDescent="0.3">
      <c r="A11" s="2"/>
      <c r="B11" s="2"/>
      <c r="C11" s="1"/>
      <c r="D11" s="4"/>
      <c r="E11" s="44"/>
      <c r="F11" s="45"/>
      <c r="G11" s="45"/>
      <c r="I11" s="12"/>
    </row>
    <row r="12" spans="1:9" x14ac:dyDescent="0.3">
      <c r="A12" s="2"/>
      <c r="B12" s="2"/>
      <c r="C12" s="1"/>
      <c r="D12" s="4"/>
      <c r="E12" s="44"/>
      <c r="F12" s="45"/>
      <c r="G12" s="45"/>
      <c r="I12" s="12"/>
    </row>
    <row r="13" spans="1:9" x14ac:dyDescent="0.3">
      <c r="A13" s="188" t="s">
        <v>34</v>
      </c>
      <c r="B13" s="188"/>
      <c r="C13" s="188"/>
      <c r="D13" s="188"/>
      <c r="E13" s="188"/>
      <c r="F13" s="188"/>
      <c r="G13" s="36"/>
      <c r="I13" s="12"/>
    </row>
  </sheetData>
  <mergeCells count="2">
    <mergeCell ref="A13:F13"/>
    <mergeCell ref="A2:G2"/>
  </mergeCells>
  <pageMargins left="0.49212598425196852" right="0.49212598425196852" top="0.6889763779527559" bottom="0.6889763779527559" header="0.31496062992125984" footer="0.31496062992125984"/>
  <pageSetup paperSize="9" scale="82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I13"/>
  <sheetViews>
    <sheetView view="pageBreakPreview" zoomScaleNormal="100" zoomScaleSheetLayoutView="100" workbookViewId="0">
      <selection activeCell="D10" sqref="D10"/>
    </sheetView>
  </sheetViews>
  <sheetFormatPr defaultColWidth="9" defaultRowHeight="15" x14ac:dyDescent="0.3"/>
  <cols>
    <col min="1" max="2" width="10.625" style="9" customWidth="1"/>
    <col min="3" max="3" width="30.625" style="9" customWidth="1"/>
    <col min="4" max="4" width="10.625" style="13" customWidth="1"/>
    <col min="5" max="5" width="11.625" style="13" customWidth="1"/>
    <col min="6" max="6" width="11.625" style="10" customWidth="1"/>
    <col min="7" max="7" width="15.625" style="10" customWidth="1"/>
    <col min="8" max="8" width="9" style="9"/>
    <col min="9" max="9" width="15.625" style="62" customWidth="1"/>
    <col min="10" max="16384" width="9" style="9"/>
  </cols>
  <sheetData>
    <row r="1" spans="1:9" ht="30" x14ac:dyDescent="0.3">
      <c r="A1" s="19" t="s">
        <v>0</v>
      </c>
      <c r="B1" s="19" t="s">
        <v>1</v>
      </c>
      <c r="C1" s="19" t="s">
        <v>2</v>
      </c>
      <c r="D1" s="19" t="s">
        <v>3</v>
      </c>
      <c r="E1" s="6" t="s">
        <v>102</v>
      </c>
      <c r="F1" s="20" t="s">
        <v>4</v>
      </c>
      <c r="G1" s="20" t="s">
        <v>5</v>
      </c>
      <c r="I1" s="40"/>
    </row>
    <row r="2" spans="1:9" x14ac:dyDescent="0.3">
      <c r="A2" s="192"/>
      <c r="B2" s="192"/>
      <c r="C2" s="192"/>
      <c r="D2" s="192"/>
      <c r="E2" s="192"/>
      <c r="F2" s="192"/>
      <c r="G2" s="192"/>
      <c r="I2" s="14"/>
    </row>
    <row r="3" spans="1:9" x14ac:dyDescent="0.3">
      <c r="A3" s="5"/>
      <c r="B3" s="16" t="s">
        <v>282</v>
      </c>
      <c r="C3" s="64" t="s">
        <v>293</v>
      </c>
      <c r="D3" s="64"/>
      <c r="E3" s="44"/>
      <c r="F3" s="45"/>
      <c r="G3" s="45"/>
      <c r="I3" s="12"/>
    </row>
    <row r="4" spans="1:9" x14ac:dyDescent="0.3">
      <c r="A4" s="4"/>
      <c r="B4" s="17" t="s">
        <v>83</v>
      </c>
      <c r="C4" s="73" t="s">
        <v>57</v>
      </c>
      <c r="D4" s="17"/>
      <c r="E4" s="44"/>
      <c r="F4" s="45"/>
      <c r="G4" s="45"/>
      <c r="I4" s="12"/>
    </row>
    <row r="5" spans="1:9" x14ac:dyDescent="0.3">
      <c r="A5" s="4"/>
      <c r="B5" s="17"/>
      <c r="C5" s="17"/>
      <c r="D5" s="17"/>
      <c r="E5" s="44"/>
      <c r="F5" s="45"/>
      <c r="G5" s="45"/>
      <c r="I5" s="12"/>
    </row>
    <row r="6" spans="1:9" x14ac:dyDescent="0.3">
      <c r="A6" s="4"/>
      <c r="B6" s="47">
        <v>8.3000000000000007</v>
      </c>
      <c r="C6" s="48" t="s">
        <v>153</v>
      </c>
      <c r="D6" s="4"/>
      <c r="E6" s="44"/>
      <c r="F6" s="45"/>
      <c r="G6" s="45"/>
      <c r="I6" s="12"/>
    </row>
    <row r="7" spans="1:9" x14ac:dyDescent="0.3">
      <c r="A7" s="4"/>
      <c r="B7" s="17"/>
      <c r="C7" s="17"/>
      <c r="D7" s="17"/>
      <c r="E7" s="44"/>
      <c r="F7" s="45"/>
      <c r="G7" s="45"/>
      <c r="I7" s="12"/>
    </row>
    <row r="8" spans="1:9" ht="45" x14ac:dyDescent="0.3">
      <c r="A8" s="2">
        <v>13.1</v>
      </c>
      <c r="B8" s="2" t="s">
        <v>18</v>
      </c>
      <c r="C8" s="1" t="s">
        <v>231</v>
      </c>
      <c r="D8" s="4"/>
      <c r="E8" s="44"/>
      <c r="F8" s="45"/>
      <c r="G8" s="45"/>
      <c r="I8" s="12"/>
    </row>
    <row r="9" spans="1:9" x14ac:dyDescent="0.3">
      <c r="A9" s="2" t="s">
        <v>225</v>
      </c>
      <c r="B9" s="2" t="s">
        <v>11</v>
      </c>
      <c r="C9" s="57" t="s">
        <v>347</v>
      </c>
      <c r="D9" s="4"/>
      <c r="E9" s="44"/>
      <c r="F9" s="45"/>
      <c r="G9" s="45"/>
      <c r="I9" s="12"/>
    </row>
    <row r="10" spans="1:9" ht="75" x14ac:dyDescent="0.3">
      <c r="A10" s="2" t="s">
        <v>502</v>
      </c>
      <c r="B10" s="2" t="s">
        <v>40</v>
      </c>
      <c r="C10" s="1" t="s">
        <v>348</v>
      </c>
      <c r="D10" s="4" t="s">
        <v>96</v>
      </c>
      <c r="E10" s="44">
        <f>5100*0.15</f>
        <v>765</v>
      </c>
      <c r="F10" s="45"/>
      <c r="G10" s="45"/>
      <c r="I10" s="12"/>
    </row>
    <row r="11" spans="1:9" x14ac:dyDescent="0.3">
      <c r="A11" s="2"/>
      <c r="B11" s="2"/>
      <c r="C11" s="1"/>
      <c r="D11" s="4"/>
      <c r="E11" s="44"/>
      <c r="F11" s="45"/>
      <c r="G11" s="45"/>
      <c r="I11" s="12"/>
    </row>
    <row r="12" spans="1:9" x14ac:dyDescent="0.3">
      <c r="A12" s="2"/>
      <c r="B12" s="2"/>
      <c r="C12" s="1"/>
      <c r="D12" s="4"/>
      <c r="E12" s="44"/>
      <c r="F12" s="45"/>
      <c r="G12" s="45"/>
      <c r="I12" s="12"/>
    </row>
    <row r="13" spans="1:9" x14ac:dyDescent="0.3">
      <c r="A13" s="188" t="s">
        <v>34</v>
      </c>
      <c r="B13" s="188"/>
      <c r="C13" s="188"/>
      <c r="D13" s="188"/>
      <c r="E13" s="188"/>
      <c r="F13" s="188"/>
      <c r="G13" s="36"/>
      <c r="I13" s="12"/>
    </row>
  </sheetData>
  <mergeCells count="2">
    <mergeCell ref="A2:G2"/>
    <mergeCell ref="A13:F13"/>
  </mergeCells>
  <pageMargins left="0.49212598425196852" right="0.49212598425196852" top="0.6889763779527559" bottom="0.6889763779527559" header="0.31496062992125984" footer="0.31496062992125984"/>
  <pageSetup paperSize="9" scale="82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I16"/>
  <sheetViews>
    <sheetView view="pageBreakPreview" zoomScaleNormal="100" zoomScaleSheetLayoutView="100" workbookViewId="0">
      <selection activeCell="F9" sqref="F9:G12"/>
    </sheetView>
  </sheetViews>
  <sheetFormatPr defaultColWidth="9" defaultRowHeight="15" x14ac:dyDescent="0.3"/>
  <cols>
    <col min="1" max="2" width="10.625" style="9" customWidth="1"/>
    <col min="3" max="3" width="30.625" style="9" customWidth="1"/>
    <col min="4" max="4" width="10.625" style="13" customWidth="1"/>
    <col min="5" max="5" width="11.625" style="13" customWidth="1"/>
    <col min="6" max="6" width="11.625" style="15" customWidth="1"/>
    <col min="7" max="7" width="15.625" style="53" customWidth="1"/>
    <col min="8" max="8" width="9" style="9"/>
    <col min="9" max="9" width="15.625" style="62" customWidth="1"/>
    <col min="10" max="16384" width="9" style="9"/>
  </cols>
  <sheetData>
    <row r="1" spans="1:9" ht="30" x14ac:dyDescent="0.3">
      <c r="A1" s="19" t="s">
        <v>0</v>
      </c>
      <c r="B1" s="19" t="s">
        <v>1</v>
      </c>
      <c r="C1" s="19" t="s">
        <v>2</v>
      </c>
      <c r="D1" s="19" t="s">
        <v>3</v>
      </c>
      <c r="E1" s="6" t="s">
        <v>102</v>
      </c>
      <c r="F1" s="20" t="s">
        <v>4</v>
      </c>
      <c r="G1" s="20" t="s">
        <v>5</v>
      </c>
      <c r="I1" s="40"/>
    </row>
    <row r="2" spans="1:9" x14ac:dyDescent="0.3">
      <c r="A2" s="192"/>
      <c r="B2" s="192"/>
      <c r="C2" s="192"/>
      <c r="D2" s="192"/>
      <c r="E2" s="192"/>
      <c r="F2" s="192"/>
      <c r="G2" s="192"/>
      <c r="I2" s="14"/>
    </row>
    <row r="3" spans="1:9" x14ac:dyDescent="0.3">
      <c r="A3" s="5"/>
      <c r="B3" s="16" t="s">
        <v>282</v>
      </c>
      <c r="C3" s="64" t="s">
        <v>294</v>
      </c>
      <c r="D3" s="64"/>
      <c r="E3" s="44"/>
      <c r="F3" s="45"/>
      <c r="G3" s="45"/>
      <c r="I3" s="12"/>
    </row>
    <row r="4" spans="1:9" x14ac:dyDescent="0.3">
      <c r="A4" s="4"/>
      <c r="B4" s="17" t="s">
        <v>84</v>
      </c>
      <c r="C4" s="73" t="s">
        <v>89</v>
      </c>
      <c r="D4" s="17"/>
      <c r="E4" s="44"/>
      <c r="F4" s="45"/>
      <c r="G4" s="45"/>
      <c r="I4" s="12"/>
    </row>
    <row r="5" spans="1:9" x14ac:dyDescent="0.3">
      <c r="A5" s="4"/>
      <c r="B5" s="17"/>
      <c r="C5" s="17"/>
      <c r="D5" s="17"/>
      <c r="E5" s="44"/>
      <c r="F5" s="45"/>
      <c r="G5" s="45"/>
      <c r="I5" s="12"/>
    </row>
    <row r="6" spans="1:9" x14ac:dyDescent="0.3">
      <c r="A6" s="4"/>
      <c r="B6" s="47">
        <v>8.1999999999999993</v>
      </c>
      <c r="C6" s="48" t="s">
        <v>153</v>
      </c>
      <c r="D6" s="4"/>
      <c r="E6" s="44"/>
      <c r="F6" s="45"/>
      <c r="G6" s="45"/>
      <c r="I6" s="12"/>
    </row>
    <row r="7" spans="1:9" x14ac:dyDescent="0.3">
      <c r="A7" s="2"/>
      <c r="B7" s="2"/>
      <c r="C7" s="3"/>
      <c r="D7" s="4"/>
      <c r="E7" s="44"/>
      <c r="F7" s="45"/>
      <c r="G7" s="45"/>
      <c r="I7" s="12"/>
    </row>
    <row r="8" spans="1:9" x14ac:dyDescent="0.3">
      <c r="A8" s="2">
        <v>15.1</v>
      </c>
      <c r="B8" s="2" t="s">
        <v>44</v>
      </c>
      <c r="C8" s="3" t="s">
        <v>233</v>
      </c>
      <c r="D8" s="4"/>
      <c r="E8" s="44"/>
      <c r="F8" s="45"/>
      <c r="G8" s="45"/>
      <c r="I8" s="12"/>
    </row>
    <row r="9" spans="1:9" ht="45" x14ac:dyDescent="0.3">
      <c r="A9" s="2" t="s">
        <v>94</v>
      </c>
      <c r="B9" s="2" t="s">
        <v>10</v>
      </c>
      <c r="C9" s="3" t="s">
        <v>234</v>
      </c>
      <c r="D9" s="4" t="s">
        <v>38</v>
      </c>
      <c r="E9" s="44">
        <v>120</v>
      </c>
      <c r="F9" s="45"/>
      <c r="G9" s="45"/>
      <c r="I9" s="12"/>
    </row>
    <row r="10" spans="1:9" x14ac:dyDescent="0.3">
      <c r="A10" s="2"/>
      <c r="B10" s="2"/>
      <c r="C10" s="3"/>
      <c r="D10" s="4"/>
      <c r="E10" s="44"/>
      <c r="F10" s="45"/>
      <c r="G10" s="45"/>
      <c r="I10" s="12"/>
    </row>
    <row r="11" spans="1:9" x14ac:dyDescent="0.3">
      <c r="A11" s="2">
        <v>15.2</v>
      </c>
      <c r="B11" s="2" t="s">
        <v>35</v>
      </c>
      <c r="C11" s="3" t="s">
        <v>76</v>
      </c>
      <c r="D11" s="4"/>
      <c r="E11" s="44"/>
      <c r="F11" s="45"/>
      <c r="G11" s="45"/>
      <c r="I11" s="12"/>
    </row>
    <row r="12" spans="1:9" ht="30" x14ac:dyDescent="0.3">
      <c r="A12" s="2" t="s">
        <v>503</v>
      </c>
      <c r="B12" s="2" t="s">
        <v>10</v>
      </c>
      <c r="C12" s="3" t="s">
        <v>297</v>
      </c>
      <c r="D12" s="4" t="s">
        <v>95</v>
      </c>
      <c r="E12" s="44">
        <v>150</v>
      </c>
      <c r="F12" s="45"/>
      <c r="G12" s="45"/>
      <c r="I12" s="12"/>
    </row>
    <row r="13" spans="1:9" ht="30" x14ac:dyDescent="0.3">
      <c r="A13" s="2" t="s">
        <v>504</v>
      </c>
      <c r="B13" s="2" t="s">
        <v>11</v>
      </c>
      <c r="C13" s="3" t="s">
        <v>298</v>
      </c>
      <c r="D13" s="4" t="s">
        <v>95</v>
      </c>
      <c r="E13" s="44">
        <v>50</v>
      </c>
      <c r="F13" s="45"/>
      <c r="G13" s="45"/>
      <c r="I13" s="12"/>
    </row>
    <row r="14" spans="1:9" x14ac:dyDescent="0.3">
      <c r="A14" s="2"/>
      <c r="B14" s="2"/>
      <c r="C14" s="3"/>
      <c r="D14" s="4"/>
      <c r="E14" s="44"/>
      <c r="F14" s="45"/>
      <c r="G14" s="45"/>
      <c r="I14" s="12"/>
    </row>
    <row r="15" spans="1:9" x14ac:dyDescent="0.3">
      <c r="A15" s="2"/>
      <c r="B15" s="2"/>
      <c r="C15" s="3"/>
      <c r="D15" s="4"/>
      <c r="E15" s="44"/>
      <c r="F15" s="45"/>
      <c r="G15" s="45"/>
      <c r="I15" s="12"/>
    </row>
    <row r="16" spans="1:9" x14ac:dyDescent="0.3">
      <c r="A16" s="188" t="s">
        <v>34</v>
      </c>
      <c r="B16" s="188"/>
      <c r="C16" s="188"/>
      <c r="D16" s="188"/>
      <c r="E16" s="188"/>
      <c r="F16" s="188"/>
      <c r="G16" s="65"/>
      <c r="I16" s="12"/>
    </row>
  </sheetData>
  <mergeCells count="2">
    <mergeCell ref="A2:G2"/>
    <mergeCell ref="A16:F16"/>
  </mergeCells>
  <phoneticPr fontId="9" type="noConversion"/>
  <pageMargins left="0.49212598425196852" right="0.49212598425196852" top="0.6889763779527559" bottom="0.6889763779527559" header="0.31496062992125984" footer="0.31496062992125984"/>
  <pageSetup paperSize="9" scale="82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I19"/>
  <sheetViews>
    <sheetView view="pageBreakPreview" zoomScaleNormal="100" zoomScaleSheetLayoutView="100" workbookViewId="0">
      <selection activeCell="E13" sqref="E13"/>
    </sheetView>
  </sheetViews>
  <sheetFormatPr defaultColWidth="9" defaultRowHeight="15" x14ac:dyDescent="0.3"/>
  <cols>
    <col min="1" max="2" width="10.625" style="9" customWidth="1"/>
    <col min="3" max="3" width="30.625" style="9" customWidth="1"/>
    <col min="4" max="4" width="10.625" style="13" customWidth="1"/>
    <col min="5" max="5" width="11.625" style="13" customWidth="1"/>
    <col min="6" max="6" width="11.625" style="15" customWidth="1"/>
    <col min="7" max="7" width="15.625" style="53" customWidth="1"/>
    <col min="8" max="8" width="9" style="9"/>
    <col min="9" max="9" width="15.625" style="62" customWidth="1"/>
    <col min="10" max="16384" width="9" style="9"/>
  </cols>
  <sheetData>
    <row r="1" spans="1:9" ht="30" x14ac:dyDescent="0.3">
      <c r="A1" s="19" t="s">
        <v>0</v>
      </c>
      <c r="B1" s="19" t="s">
        <v>1</v>
      </c>
      <c r="C1" s="19" t="s">
        <v>2</v>
      </c>
      <c r="D1" s="19" t="s">
        <v>3</v>
      </c>
      <c r="E1" s="6" t="s">
        <v>102</v>
      </c>
      <c r="F1" s="20" t="s">
        <v>4</v>
      </c>
      <c r="G1" s="20" t="s">
        <v>5</v>
      </c>
      <c r="I1" s="40"/>
    </row>
    <row r="2" spans="1:9" x14ac:dyDescent="0.3">
      <c r="A2" s="192"/>
      <c r="B2" s="192"/>
      <c r="C2" s="192"/>
      <c r="D2" s="192"/>
      <c r="E2" s="192"/>
      <c r="F2" s="192"/>
      <c r="G2" s="192"/>
      <c r="I2" s="14"/>
    </row>
    <row r="3" spans="1:9" x14ac:dyDescent="0.3">
      <c r="A3" s="5"/>
      <c r="B3" s="16" t="s">
        <v>282</v>
      </c>
      <c r="C3" s="64" t="s">
        <v>295</v>
      </c>
      <c r="D3" s="64"/>
      <c r="E3" s="44"/>
      <c r="F3" s="45"/>
      <c r="G3" s="45"/>
      <c r="I3" s="12"/>
    </row>
    <row r="4" spans="1:9" x14ac:dyDescent="0.3">
      <c r="A4" s="4"/>
      <c r="B4" s="17" t="s">
        <v>85</v>
      </c>
      <c r="C4" s="73" t="s">
        <v>90</v>
      </c>
      <c r="D4" s="17"/>
      <c r="E4" s="44"/>
      <c r="F4" s="45"/>
      <c r="G4" s="45"/>
      <c r="I4" s="12"/>
    </row>
    <row r="5" spans="1:9" x14ac:dyDescent="0.3">
      <c r="A5" s="4"/>
      <c r="B5" s="17"/>
      <c r="C5" s="17"/>
      <c r="D5" s="4"/>
      <c r="E5" s="44"/>
      <c r="F5" s="45"/>
      <c r="G5" s="45"/>
      <c r="I5" s="12"/>
    </row>
    <row r="6" spans="1:9" x14ac:dyDescent="0.3">
      <c r="A6" s="4"/>
      <c r="B6" s="47">
        <v>8.1999999999999993</v>
      </c>
      <c r="C6" s="48" t="s">
        <v>153</v>
      </c>
      <c r="D6" s="4"/>
      <c r="E6" s="44"/>
      <c r="F6" s="45"/>
      <c r="G6" s="45"/>
      <c r="I6" s="12"/>
    </row>
    <row r="7" spans="1:9" x14ac:dyDescent="0.3">
      <c r="A7" s="4"/>
      <c r="B7" s="17"/>
      <c r="C7" s="17"/>
      <c r="D7" s="4"/>
      <c r="E7" s="44"/>
      <c r="F7" s="45"/>
      <c r="G7" s="45"/>
      <c r="I7" s="12"/>
    </row>
    <row r="8" spans="1:9" x14ac:dyDescent="0.3">
      <c r="A8" s="2">
        <v>16.100000000000001</v>
      </c>
      <c r="B8" s="2" t="s">
        <v>35</v>
      </c>
      <c r="C8" s="3" t="s">
        <v>238</v>
      </c>
      <c r="D8" s="4"/>
      <c r="E8" s="44"/>
      <c r="F8" s="45"/>
      <c r="G8" s="45"/>
      <c r="I8" s="12"/>
    </row>
    <row r="9" spans="1:9" x14ac:dyDescent="0.3">
      <c r="A9" s="2" t="s">
        <v>115</v>
      </c>
      <c r="B9" s="2" t="s">
        <v>11</v>
      </c>
      <c r="C9" s="3" t="s">
        <v>239</v>
      </c>
      <c r="D9" s="4"/>
      <c r="E9" s="44"/>
      <c r="F9" s="45"/>
      <c r="G9" s="45"/>
      <c r="I9" s="12"/>
    </row>
    <row r="10" spans="1:9" x14ac:dyDescent="0.3">
      <c r="A10" s="2" t="s">
        <v>505</v>
      </c>
      <c r="B10" s="2" t="s">
        <v>40</v>
      </c>
      <c r="C10" s="3" t="s">
        <v>680</v>
      </c>
      <c r="D10" s="4" t="s">
        <v>38</v>
      </c>
      <c r="E10" s="44">
        <v>1120</v>
      </c>
      <c r="F10" s="45"/>
      <c r="G10" s="45"/>
      <c r="I10" s="12"/>
    </row>
    <row r="11" spans="1:9" x14ac:dyDescent="0.3">
      <c r="A11" s="2" t="s">
        <v>506</v>
      </c>
      <c r="B11" s="2" t="s">
        <v>41</v>
      </c>
      <c r="C11" s="3" t="s">
        <v>341</v>
      </c>
      <c r="D11" s="4" t="s">
        <v>38</v>
      </c>
      <c r="E11" s="44">
        <v>15</v>
      </c>
      <c r="F11" s="45"/>
      <c r="G11" s="45"/>
      <c r="I11" s="12"/>
    </row>
    <row r="12" spans="1:9" x14ac:dyDescent="0.3">
      <c r="A12" s="2" t="s">
        <v>507</v>
      </c>
      <c r="B12" s="2" t="s">
        <v>47</v>
      </c>
      <c r="C12" s="3" t="s">
        <v>240</v>
      </c>
      <c r="D12" s="4" t="s">
        <v>38</v>
      </c>
      <c r="E12" s="44">
        <v>10</v>
      </c>
      <c r="F12" s="45"/>
      <c r="G12" s="45"/>
      <c r="I12" s="12"/>
    </row>
    <row r="13" spans="1:9" x14ac:dyDescent="0.3">
      <c r="A13" s="2"/>
      <c r="B13" s="2"/>
      <c r="C13" s="3"/>
      <c r="D13" s="4"/>
      <c r="E13" s="44"/>
      <c r="F13" s="45"/>
      <c r="G13" s="45"/>
      <c r="I13" s="12"/>
    </row>
    <row r="14" spans="1:9" x14ac:dyDescent="0.3">
      <c r="A14" s="2">
        <v>16.2</v>
      </c>
      <c r="B14" s="2" t="s">
        <v>58</v>
      </c>
      <c r="C14" s="3" t="s">
        <v>241</v>
      </c>
      <c r="D14" s="4"/>
      <c r="E14" s="44"/>
      <c r="F14" s="45"/>
      <c r="G14" s="45"/>
      <c r="I14" s="12"/>
    </row>
    <row r="15" spans="1:9" ht="30" x14ac:dyDescent="0.3">
      <c r="A15" s="2" t="s">
        <v>232</v>
      </c>
      <c r="B15" s="2" t="s">
        <v>120</v>
      </c>
      <c r="C15" s="3" t="s">
        <v>549</v>
      </c>
      <c r="D15" s="4" t="s">
        <v>310</v>
      </c>
      <c r="E15" s="44">
        <v>5</v>
      </c>
      <c r="F15" s="45"/>
      <c r="G15" s="45"/>
      <c r="I15" s="12"/>
    </row>
    <row r="16" spans="1:9" x14ac:dyDescent="0.3">
      <c r="A16" s="2"/>
      <c r="B16" s="2"/>
      <c r="C16" s="3"/>
      <c r="D16" s="4"/>
      <c r="E16" s="44"/>
      <c r="F16" s="45"/>
      <c r="G16" s="45"/>
      <c r="I16" s="12"/>
    </row>
    <row r="17" spans="1:9" x14ac:dyDescent="0.3">
      <c r="A17" s="2"/>
      <c r="B17" s="2"/>
      <c r="C17" s="3"/>
      <c r="D17" s="4"/>
      <c r="E17" s="44"/>
      <c r="F17" s="45"/>
      <c r="G17" s="45"/>
      <c r="I17" s="12"/>
    </row>
    <row r="18" spans="1:9" x14ac:dyDescent="0.3">
      <c r="A18" s="2"/>
      <c r="B18" s="2"/>
      <c r="C18" s="3"/>
      <c r="D18" s="4"/>
      <c r="E18" s="44"/>
      <c r="F18" s="45"/>
      <c r="G18" s="45"/>
      <c r="I18" s="12"/>
    </row>
    <row r="19" spans="1:9" ht="18" customHeight="1" x14ac:dyDescent="0.3">
      <c r="A19" s="188" t="s">
        <v>34</v>
      </c>
      <c r="B19" s="188"/>
      <c r="C19" s="188"/>
      <c r="D19" s="188"/>
      <c r="E19" s="188"/>
      <c r="F19" s="188"/>
      <c r="G19" s="65"/>
      <c r="I19" s="12"/>
    </row>
  </sheetData>
  <mergeCells count="2">
    <mergeCell ref="A2:G2"/>
    <mergeCell ref="A19:F19"/>
  </mergeCells>
  <phoneticPr fontId="15" type="noConversion"/>
  <pageMargins left="0.49212598425196852" right="0.49212598425196852" top="0.6889763779527559" bottom="0.6889763779527559" header="0.31496062992125984" footer="0.31496062992125984"/>
  <pageSetup paperSize="9" scale="82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1:I31"/>
  <sheetViews>
    <sheetView tabSelected="1" view="pageBreakPreview" topLeftCell="A11" zoomScaleNormal="100" zoomScaleSheetLayoutView="100" workbookViewId="0">
      <selection activeCell="E19" sqref="E19"/>
    </sheetView>
  </sheetViews>
  <sheetFormatPr defaultColWidth="9" defaultRowHeight="15" x14ac:dyDescent="0.3"/>
  <cols>
    <col min="1" max="2" width="10.625" style="9" customWidth="1"/>
    <col min="3" max="3" width="30.625" style="9" customWidth="1"/>
    <col min="4" max="4" width="10.625" style="13" customWidth="1"/>
    <col min="5" max="5" width="11.625" style="13" customWidth="1"/>
    <col min="6" max="6" width="11.625" style="15" customWidth="1"/>
    <col min="7" max="7" width="15.625" style="53" customWidth="1"/>
    <col min="8" max="8" width="9" style="9"/>
    <col min="9" max="9" width="15.625" style="62" customWidth="1"/>
    <col min="10" max="16384" width="9" style="9"/>
  </cols>
  <sheetData>
    <row r="1" spans="1:9" ht="30" x14ac:dyDescent="0.3">
      <c r="A1" s="19" t="s">
        <v>0</v>
      </c>
      <c r="B1" s="19" t="s">
        <v>1</v>
      </c>
      <c r="C1" s="19" t="s">
        <v>2</v>
      </c>
      <c r="D1" s="19" t="s">
        <v>3</v>
      </c>
      <c r="E1" s="6" t="s">
        <v>102</v>
      </c>
      <c r="F1" s="20" t="s">
        <v>4</v>
      </c>
      <c r="G1" s="20" t="s">
        <v>5</v>
      </c>
      <c r="I1" s="40"/>
    </row>
    <row r="2" spans="1:9" x14ac:dyDescent="0.3">
      <c r="A2" s="192"/>
      <c r="B2" s="192"/>
      <c r="C2" s="192"/>
      <c r="D2" s="192"/>
      <c r="E2" s="192"/>
      <c r="F2" s="192"/>
      <c r="G2" s="192"/>
      <c r="I2" s="14"/>
    </row>
    <row r="3" spans="1:9" x14ac:dyDescent="0.3">
      <c r="A3" s="5"/>
      <c r="B3" s="16" t="s">
        <v>282</v>
      </c>
      <c r="C3" s="64" t="s">
        <v>296</v>
      </c>
      <c r="D3" s="64"/>
      <c r="E3" s="44"/>
      <c r="F3" s="45"/>
      <c r="G3" s="45"/>
      <c r="I3" s="12"/>
    </row>
    <row r="4" spans="1:9" x14ac:dyDescent="0.3">
      <c r="A4" s="4"/>
      <c r="B4" s="17" t="s">
        <v>128</v>
      </c>
      <c r="C4" s="73" t="s">
        <v>129</v>
      </c>
      <c r="D4" s="17"/>
      <c r="E4" s="44"/>
      <c r="F4" s="45"/>
      <c r="G4" s="45"/>
      <c r="I4" s="12"/>
    </row>
    <row r="5" spans="1:9" x14ac:dyDescent="0.3">
      <c r="A5" s="4"/>
      <c r="B5" s="17"/>
      <c r="C5" s="17"/>
      <c r="D5" s="17"/>
      <c r="E5" s="44"/>
      <c r="F5" s="45"/>
      <c r="G5" s="45"/>
      <c r="I5" s="12"/>
    </row>
    <row r="6" spans="1:9" ht="30" x14ac:dyDescent="0.3">
      <c r="A6" s="4"/>
      <c r="B6" s="47">
        <v>8.3000000000000007</v>
      </c>
      <c r="C6" s="48" t="s">
        <v>242</v>
      </c>
      <c r="D6" s="4"/>
      <c r="E6" s="44"/>
      <c r="F6" s="45"/>
      <c r="G6" s="45"/>
      <c r="I6" s="12"/>
    </row>
    <row r="7" spans="1:9" x14ac:dyDescent="0.3">
      <c r="A7" s="4"/>
      <c r="B7" s="17"/>
      <c r="C7" s="17"/>
      <c r="D7" s="17"/>
      <c r="E7" s="44"/>
      <c r="F7" s="45"/>
      <c r="G7" s="45"/>
      <c r="I7" s="12"/>
    </row>
    <row r="8" spans="1:9" x14ac:dyDescent="0.3">
      <c r="A8" s="2">
        <v>17.100000000000001</v>
      </c>
      <c r="B8" s="2">
        <v>8.3000000000000007</v>
      </c>
      <c r="C8" s="3" t="s">
        <v>121</v>
      </c>
      <c r="D8" s="4"/>
      <c r="E8" s="44"/>
      <c r="F8" s="45"/>
      <c r="G8" s="45"/>
      <c r="I8" s="12"/>
    </row>
    <row r="9" spans="1:9" x14ac:dyDescent="0.3">
      <c r="A9" s="2"/>
      <c r="B9" s="2"/>
      <c r="C9" s="3"/>
      <c r="D9" s="4"/>
      <c r="E9" s="44"/>
      <c r="F9" s="45"/>
      <c r="G9" s="45"/>
      <c r="I9" s="12"/>
    </row>
    <row r="10" spans="1:9" ht="60" x14ac:dyDescent="0.3">
      <c r="A10" s="2" t="s">
        <v>116</v>
      </c>
      <c r="B10" s="2" t="s">
        <v>6</v>
      </c>
      <c r="C10" s="3" t="s">
        <v>243</v>
      </c>
      <c r="D10" s="4"/>
      <c r="E10" s="44"/>
      <c r="F10" s="45"/>
      <c r="G10" s="45"/>
      <c r="I10" s="12"/>
    </row>
    <row r="11" spans="1:9" ht="75" x14ac:dyDescent="0.3">
      <c r="A11" s="2" t="s">
        <v>508</v>
      </c>
      <c r="B11" s="2" t="s">
        <v>10</v>
      </c>
      <c r="C11" s="3" t="s">
        <v>302</v>
      </c>
      <c r="D11" s="4"/>
      <c r="E11" s="44"/>
      <c r="F11" s="45"/>
      <c r="G11" s="45"/>
      <c r="I11" s="12"/>
    </row>
    <row r="12" spans="1:9" x14ac:dyDescent="0.3">
      <c r="A12" s="2"/>
      <c r="B12" s="2"/>
      <c r="C12" s="3"/>
      <c r="D12" s="4"/>
      <c r="E12" s="44"/>
      <c r="F12" s="45"/>
      <c r="G12" s="45"/>
      <c r="I12" s="12"/>
    </row>
    <row r="13" spans="1:9" x14ac:dyDescent="0.3">
      <c r="A13" s="2" t="s">
        <v>509</v>
      </c>
      <c r="B13" s="2" t="s">
        <v>40</v>
      </c>
      <c r="C13" s="3" t="s">
        <v>300</v>
      </c>
      <c r="D13" s="4" t="s">
        <v>310</v>
      </c>
      <c r="E13" s="44">
        <v>5</v>
      </c>
      <c r="F13" s="45"/>
      <c r="G13" s="45"/>
      <c r="I13" s="12"/>
    </row>
    <row r="14" spans="1:9" x14ac:dyDescent="0.3">
      <c r="A14" s="2" t="s">
        <v>510</v>
      </c>
      <c r="B14" s="2" t="s">
        <v>41</v>
      </c>
      <c r="C14" s="3" t="s">
        <v>301</v>
      </c>
      <c r="D14" s="4" t="s">
        <v>310</v>
      </c>
      <c r="E14" s="44">
        <v>1</v>
      </c>
      <c r="F14" s="45"/>
      <c r="G14" s="45"/>
      <c r="I14" s="12"/>
    </row>
    <row r="15" spans="1:9" x14ac:dyDescent="0.3">
      <c r="A15" s="2"/>
      <c r="B15" s="2"/>
      <c r="C15" s="3"/>
      <c r="D15" s="4"/>
      <c r="E15" s="44"/>
      <c r="F15" s="45"/>
      <c r="G15" s="45"/>
      <c r="I15" s="12"/>
    </row>
    <row r="16" spans="1:9" ht="30" x14ac:dyDescent="0.3">
      <c r="A16" s="4"/>
      <c r="B16" s="47">
        <v>8.4</v>
      </c>
      <c r="C16" s="48" t="s">
        <v>244</v>
      </c>
      <c r="D16" s="4"/>
      <c r="E16" s="44"/>
      <c r="F16" s="45"/>
      <c r="G16" s="45"/>
      <c r="I16" s="12"/>
    </row>
    <row r="17" spans="1:9" x14ac:dyDescent="0.3">
      <c r="A17" s="2"/>
      <c r="B17" s="2"/>
      <c r="C17" s="3"/>
      <c r="D17" s="4"/>
      <c r="E17" s="44"/>
      <c r="F17" s="45"/>
      <c r="G17" s="45"/>
      <c r="I17" s="12"/>
    </row>
    <row r="18" spans="1:9" ht="90" x14ac:dyDescent="0.3">
      <c r="A18" s="2">
        <v>17.2</v>
      </c>
      <c r="B18" s="2" t="s">
        <v>21</v>
      </c>
      <c r="C18" s="3" t="s">
        <v>245</v>
      </c>
      <c r="D18" s="4"/>
      <c r="E18" s="44"/>
      <c r="F18" s="45"/>
      <c r="G18" s="45"/>
      <c r="I18" s="12"/>
    </row>
    <row r="19" spans="1:9" ht="30" x14ac:dyDescent="0.3">
      <c r="A19" s="2" t="s">
        <v>235</v>
      </c>
      <c r="B19" s="2" t="s">
        <v>10</v>
      </c>
      <c r="C19" s="3" t="s">
        <v>122</v>
      </c>
      <c r="D19" s="4" t="s">
        <v>123</v>
      </c>
      <c r="E19" s="76">
        <v>0.7</v>
      </c>
      <c r="F19" s="45"/>
      <c r="G19" s="45"/>
      <c r="I19" s="12"/>
    </row>
    <row r="20" spans="1:9" ht="30" x14ac:dyDescent="0.3">
      <c r="A20" s="2" t="s">
        <v>236</v>
      </c>
      <c r="B20" s="2" t="s">
        <v>11</v>
      </c>
      <c r="C20" s="3" t="s">
        <v>124</v>
      </c>
      <c r="D20" s="4" t="s">
        <v>123</v>
      </c>
      <c r="E20" s="76">
        <v>0</v>
      </c>
      <c r="F20" s="45"/>
      <c r="G20" s="45"/>
      <c r="I20" s="12"/>
    </row>
    <row r="21" spans="1:9" x14ac:dyDescent="0.3">
      <c r="A21" s="2" t="s">
        <v>237</v>
      </c>
      <c r="B21" s="2" t="s">
        <v>12</v>
      </c>
      <c r="C21" s="3" t="s">
        <v>125</v>
      </c>
      <c r="D21" s="4" t="s">
        <v>95</v>
      </c>
      <c r="E21" s="44">
        <v>20</v>
      </c>
      <c r="F21" s="45"/>
      <c r="G21" s="45"/>
      <c r="I21" s="12"/>
    </row>
    <row r="22" spans="1:9" x14ac:dyDescent="0.3">
      <c r="A22" s="2" t="s">
        <v>511</v>
      </c>
      <c r="B22" s="2" t="s">
        <v>205</v>
      </c>
      <c r="C22" s="3" t="s">
        <v>126</v>
      </c>
      <c r="D22" s="4" t="s">
        <v>95</v>
      </c>
      <c r="E22" s="44">
        <v>0</v>
      </c>
      <c r="F22" s="45"/>
      <c r="G22" s="45"/>
      <c r="I22" s="12"/>
    </row>
    <row r="23" spans="1:9" x14ac:dyDescent="0.3">
      <c r="A23" s="2" t="s">
        <v>512</v>
      </c>
      <c r="B23" s="2" t="s">
        <v>13</v>
      </c>
      <c r="C23" s="3" t="s">
        <v>127</v>
      </c>
      <c r="D23" s="4" t="s">
        <v>95</v>
      </c>
      <c r="E23" s="44">
        <v>0</v>
      </c>
      <c r="F23" s="45"/>
      <c r="G23" s="45"/>
      <c r="I23" s="12"/>
    </row>
    <row r="24" spans="1:9" x14ac:dyDescent="0.3">
      <c r="A24" s="2"/>
      <c r="B24" s="2"/>
      <c r="C24" s="3"/>
      <c r="D24" s="4"/>
      <c r="E24" s="44"/>
      <c r="F24" s="45"/>
      <c r="G24" s="45"/>
      <c r="I24" s="12"/>
    </row>
    <row r="25" spans="1:9" x14ac:dyDescent="0.3">
      <c r="A25" s="2">
        <v>17.3</v>
      </c>
      <c r="B25" s="2" t="s">
        <v>26</v>
      </c>
      <c r="C25" s="3" t="s">
        <v>246</v>
      </c>
      <c r="D25" s="4"/>
      <c r="E25" s="44"/>
      <c r="F25" s="45"/>
      <c r="G25" s="45"/>
      <c r="I25" s="12"/>
    </row>
    <row r="26" spans="1:9" x14ac:dyDescent="0.3">
      <c r="A26" s="2" t="s">
        <v>513</v>
      </c>
      <c r="B26" s="2" t="s">
        <v>10</v>
      </c>
      <c r="C26" s="3" t="s">
        <v>247</v>
      </c>
      <c r="D26" s="4" t="s">
        <v>123</v>
      </c>
      <c r="E26" s="76">
        <v>0.8</v>
      </c>
      <c r="F26" s="45"/>
      <c r="G26" s="45"/>
      <c r="I26" s="12"/>
    </row>
    <row r="27" spans="1:9" x14ac:dyDescent="0.3">
      <c r="A27" s="2" t="s">
        <v>514</v>
      </c>
      <c r="B27" s="2" t="s">
        <v>11</v>
      </c>
      <c r="C27" s="3" t="s">
        <v>248</v>
      </c>
      <c r="D27" s="4" t="s">
        <v>340</v>
      </c>
      <c r="E27" s="44">
        <v>1</v>
      </c>
      <c r="F27" s="45"/>
      <c r="G27" s="45"/>
      <c r="I27" s="12"/>
    </row>
    <row r="28" spans="1:9" x14ac:dyDescent="0.3">
      <c r="A28" s="2"/>
      <c r="B28" s="2"/>
      <c r="C28" s="3"/>
      <c r="D28" s="4"/>
      <c r="E28" s="44"/>
      <c r="F28" s="45"/>
      <c r="G28" s="45"/>
      <c r="I28" s="12"/>
    </row>
    <row r="29" spans="1:9" x14ac:dyDescent="0.3">
      <c r="A29" s="2"/>
      <c r="B29" s="2"/>
      <c r="C29" s="3"/>
      <c r="D29" s="4"/>
      <c r="E29" s="44"/>
      <c r="F29" s="45"/>
      <c r="G29" s="45"/>
      <c r="I29" s="12"/>
    </row>
    <row r="30" spans="1:9" x14ac:dyDescent="0.3">
      <c r="A30" s="2"/>
      <c r="B30" s="2"/>
      <c r="C30" s="3"/>
      <c r="D30" s="4"/>
      <c r="E30" s="44"/>
      <c r="F30" s="45"/>
      <c r="G30" s="45"/>
      <c r="I30" s="12"/>
    </row>
    <row r="31" spans="1:9" ht="18" customHeight="1" x14ac:dyDescent="0.3">
      <c r="A31" s="188" t="s">
        <v>34</v>
      </c>
      <c r="B31" s="188"/>
      <c r="C31" s="188"/>
      <c r="D31" s="188"/>
      <c r="E31" s="188"/>
      <c r="F31" s="188"/>
      <c r="G31" s="65"/>
      <c r="I31" s="12"/>
    </row>
  </sheetData>
  <mergeCells count="2">
    <mergeCell ref="A2:G2"/>
    <mergeCell ref="A31:F31"/>
  </mergeCells>
  <phoneticPr fontId="17" type="noConversion"/>
  <pageMargins left="0.49212598425196852" right="0.49212598425196852" top="0.6889763779527559" bottom="0.6889763779527559" header="0.31496062992125984" footer="0.31496062992125984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84"/>
  <sheetViews>
    <sheetView view="pageBreakPreview" topLeftCell="A52" zoomScaleNormal="100" zoomScaleSheetLayoutView="100" workbookViewId="0">
      <selection activeCell="A54" sqref="A54:XFD54"/>
    </sheetView>
  </sheetViews>
  <sheetFormatPr defaultColWidth="9" defaultRowHeight="15" x14ac:dyDescent="0.3"/>
  <cols>
    <col min="1" max="2" width="10.625" style="9" customWidth="1"/>
    <col min="3" max="3" width="30.625" style="9" customWidth="1"/>
    <col min="4" max="4" width="10.625" style="13" customWidth="1"/>
    <col min="5" max="5" width="11.625" style="7" customWidth="1"/>
    <col min="6" max="6" width="11.625" style="8" customWidth="1"/>
    <col min="7" max="7" width="15.625" style="8" customWidth="1"/>
    <col min="8" max="8" width="9" style="9" customWidth="1"/>
    <col min="9" max="9" width="15.625" style="37" customWidth="1"/>
    <col min="10" max="14" width="9" style="9" customWidth="1"/>
    <col min="15" max="16384" width="9" style="9"/>
  </cols>
  <sheetData>
    <row r="1" spans="1:9" s="21" customFormat="1" ht="30" x14ac:dyDescent="0.35">
      <c r="A1" s="19" t="s">
        <v>0</v>
      </c>
      <c r="B1" s="19" t="s">
        <v>1</v>
      </c>
      <c r="C1" s="19" t="s">
        <v>2</v>
      </c>
      <c r="D1" s="19" t="s">
        <v>3</v>
      </c>
      <c r="E1" s="6" t="s">
        <v>102</v>
      </c>
      <c r="F1" s="20" t="s">
        <v>4</v>
      </c>
      <c r="G1" s="20" t="s">
        <v>5</v>
      </c>
      <c r="I1" s="22"/>
    </row>
    <row r="2" spans="1:9" s="21" customFormat="1" x14ac:dyDescent="0.35">
      <c r="A2" s="186"/>
      <c r="B2" s="186"/>
      <c r="C2" s="186"/>
      <c r="D2" s="186"/>
      <c r="E2" s="186"/>
      <c r="F2" s="186"/>
      <c r="G2" s="186"/>
      <c r="I2" s="23"/>
    </row>
    <row r="3" spans="1:9" s="21" customFormat="1" x14ac:dyDescent="0.3">
      <c r="A3" s="66"/>
      <c r="B3" s="66" t="s">
        <v>278</v>
      </c>
      <c r="C3" s="68" t="s">
        <v>279</v>
      </c>
      <c r="D3" s="70"/>
      <c r="E3" s="24"/>
      <c r="F3" s="25"/>
      <c r="G3" s="25"/>
      <c r="H3" s="9"/>
      <c r="I3" s="12"/>
    </row>
    <row r="4" spans="1:9" s="21" customFormat="1" x14ac:dyDescent="0.3">
      <c r="A4" s="66"/>
      <c r="B4" s="66" t="s">
        <v>77</v>
      </c>
      <c r="C4" s="68" t="s">
        <v>280</v>
      </c>
      <c r="D4" s="69"/>
      <c r="E4" s="24"/>
      <c r="F4" s="25"/>
      <c r="G4" s="25"/>
      <c r="H4" s="9"/>
      <c r="I4" s="12"/>
    </row>
    <row r="5" spans="1:9" x14ac:dyDescent="0.3">
      <c r="A5" s="26"/>
      <c r="B5" s="26"/>
      <c r="C5" s="27"/>
      <c r="D5" s="28"/>
      <c r="E5" s="24"/>
      <c r="F5" s="25"/>
      <c r="G5" s="25"/>
      <c r="I5" s="12"/>
    </row>
    <row r="6" spans="1:9" s="18" customFormat="1" ht="30" x14ac:dyDescent="0.3">
      <c r="A6" s="29"/>
      <c r="B6" s="29">
        <v>8.3000000000000007</v>
      </c>
      <c r="C6" s="30" t="s">
        <v>133</v>
      </c>
      <c r="D6" s="66"/>
      <c r="E6" s="24"/>
      <c r="F6" s="25"/>
      <c r="G6" s="25"/>
      <c r="H6" s="9"/>
      <c r="I6" s="12"/>
    </row>
    <row r="7" spans="1:9" x14ac:dyDescent="0.3">
      <c r="A7" s="26"/>
      <c r="B7" s="26"/>
      <c r="C7" s="27"/>
      <c r="D7" s="28"/>
      <c r="E7" s="24"/>
      <c r="F7" s="25"/>
      <c r="G7" s="25"/>
      <c r="I7" s="12"/>
    </row>
    <row r="8" spans="1:9" x14ac:dyDescent="0.3">
      <c r="A8" s="26">
        <v>1.1000000000000001</v>
      </c>
      <c r="B8" s="26" t="s">
        <v>6</v>
      </c>
      <c r="C8" s="27" t="s">
        <v>22</v>
      </c>
      <c r="D8" s="28" t="s">
        <v>340</v>
      </c>
      <c r="E8" s="24">
        <v>1</v>
      </c>
      <c r="F8" s="25"/>
      <c r="G8" s="25"/>
      <c r="I8" s="12"/>
    </row>
    <row r="9" spans="1:9" x14ac:dyDescent="0.3">
      <c r="A9" s="26"/>
      <c r="B9" s="26"/>
      <c r="C9" s="27"/>
      <c r="D9" s="28"/>
      <c r="E9" s="24"/>
      <c r="F9" s="25"/>
      <c r="G9" s="25"/>
      <c r="I9" s="12"/>
    </row>
    <row r="10" spans="1:9" x14ac:dyDescent="0.3">
      <c r="A10" s="26">
        <v>1.2</v>
      </c>
      <c r="B10" s="26" t="s">
        <v>7</v>
      </c>
      <c r="C10" s="27" t="s">
        <v>185</v>
      </c>
      <c r="D10" s="28"/>
      <c r="E10" s="24"/>
      <c r="F10" s="25"/>
      <c r="G10" s="25"/>
      <c r="I10" s="12"/>
    </row>
    <row r="11" spans="1:9" x14ac:dyDescent="0.3">
      <c r="A11" s="26" t="s">
        <v>8</v>
      </c>
      <c r="B11" s="26" t="s">
        <v>551</v>
      </c>
      <c r="C11" s="31" t="s">
        <v>550</v>
      </c>
      <c r="D11" s="28"/>
      <c r="E11" s="24"/>
      <c r="F11" s="25"/>
      <c r="G11" s="25"/>
      <c r="I11" s="12"/>
    </row>
    <row r="12" spans="1:9" x14ac:dyDescent="0.3">
      <c r="A12" s="26" t="s">
        <v>71</v>
      </c>
      <c r="B12" s="26" t="s">
        <v>12</v>
      </c>
      <c r="C12" s="31" t="s">
        <v>599</v>
      </c>
      <c r="D12" s="28" t="s">
        <v>340</v>
      </c>
      <c r="E12" s="24">
        <v>1</v>
      </c>
      <c r="F12" s="25"/>
      <c r="G12" s="25"/>
      <c r="I12" s="12"/>
    </row>
    <row r="13" spans="1:9" x14ac:dyDescent="0.3">
      <c r="A13" s="26"/>
      <c r="B13" s="26"/>
      <c r="C13" s="27"/>
      <c r="D13" s="28"/>
      <c r="E13" s="24"/>
      <c r="F13" s="25"/>
      <c r="G13" s="25"/>
      <c r="I13" s="12"/>
    </row>
    <row r="14" spans="1:9" x14ac:dyDescent="0.3">
      <c r="A14" s="26" t="s">
        <v>552</v>
      </c>
      <c r="B14" s="26" t="s">
        <v>9</v>
      </c>
      <c r="C14" s="31" t="s">
        <v>186</v>
      </c>
      <c r="D14" s="28"/>
      <c r="E14" s="24"/>
      <c r="F14" s="25"/>
      <c r="G14" s="25"/>
      <c r="I14" s="12"/>
    </row>
    <row r="15" spans="1:9" x14ac:dyDescent="0.3">
      <c r="A15" s="26" t="s">
        <v>553</v>
      </c>
      <c r="B15" s="26" t="s">
        <v>10</v>
      </c>
      <c r="C15" s="31" t="s">
        <v>187</v>
      </c>
      <c r="D15" s="28" t="s">
        <v>340</v>
      </c>
      <c r="E15" s="24">
        <v>1</v>
      </c>
      <c r="F15" s="25"/>
      <c r="G15" s="25"/>
      <c r="I15" s="12"/>
    </row>
    <row r="16" spans="1:9" x14ac:dyDescent="0.3">
      <c r="A16" s="26" t="s">
        <v>554</v>
      </c>
      <c r="B16" s="26" t="s">
        <v>13</v>
      </c>
      <c r="C16" s="31" t="s">
        <v>188</v>
      </c>
      <c r="D16" s="28" t="s">
        <v>340</v>
      </c>
      <c r="E16" s="24">
        <v>1</v>
      </c>
      <c r="F16" s="25"/>
      <c r="G16" s="25"/>
      <c r="I16" s="12"/>
    </row>
    <row r="17" spans="1:9" x14ac:dyDescent="0.3">
      <c r="A17" s="26" t="s">
        <v>555</v>
      </c>
      <c r="B17" s="26" t="s">
        <v>14</v>
      </c>
      <c r="C17" s="31" t="s">
        <v>189</v>
      </c>
      <c r="D17" s="28" t="s">
        <v>340</v>
      </c>
      <c r="E17" s="24">
        <v>1</v>
      </c>
      <c r="F17" s="25"/>
      <c r="G17" s="25"/>
      <c r="I17" s="12"/>
    </row>
    <row r="18" spans="1:9" ht="30" x14ac:dyDescent="0.3">
      <c r="A18" s="26" t="s">
        <v>556</v>
      </c>
      <c r="B18" s="26" t="s">
        <v>15</v>
      </c>
      <c r="C18" s="31" t="s">
        <v>190</v>
      </c>
      <c r="D18" s="28" t="s">
        <v>340</v>
      </c>
      <c r="E18" s="24">
        <v>1</v>
      </c>
      <c r="F18" s="25"/>
      <c r="G18" s="25"/>
      <c r="I18" s="12"/>
    </row>
    <row r="19" spans="1:9" x14ac:dyDescent="0.3">
      <c r="A19" s="26" t="s">
        <v>557</v>
      </c>
      <c r="B19" s="26" t="s">
        <v>16</v>
      </c>
      <c r="C19" s="31" t="s">
        <v>191</v>
      </c>
      <c r="D19" s="28" t="s">
        <v>340</v>
      </c>
      <c r="E19" s="24">
        <v>1</v>
      </c>
      <c r="F19" s="25"/>
      <c r="G19" s="25"/>
      <c r="I19" s="12"/>
    </row>
    <row r="20" spans="1:9" x14ac:dyDescent="0.3">
      <c r="A20" s="26" t="s">
        <v>558</v>
      </c>
      <c r="B20" s="26" t="s">
        <v>111</v>
      </c>
      <c r="C20" s="31" t="s">
        <v>17</v>
      </c>
      <c r="D20" s="28" t="s">
        <v>340</v>
      </c>
      <c r="E20" s="24">
        <v>1</v>
      </c>
      <c r="F20" s="25"/>
      <c r="G20" s="25"/>
      <c r="I20" s="12"/>
    </row>
    <row r="21" spans="1:9" x14ac:dyDescent="0.3">
      <c r="A21" s="26"/>
      <c r="B21" s="26"/>
      <c r="C21" s="31"/>
      <c r="D21" s="28"/>
      <c r="E21" s="24"/>
      <c r="F21" s="25"/>
      <c r="G21" s="25"/>
      <c r="I21" s="12"/>
    </row>
    <row r="22" spans="1:9" x14ac:dyDescent="0.3">
      <c r="A22" s="26">
        <v>1.3</v>
      </c>
      <c r="B22" s="26" t="s">
        <v>18</v>
      </c>
      <c r="C22" s="27" t="s">
        <v>192</v>
      </c>
      <c r="D22" s="28"/>
      <c r="E22" s="24"/>
      <c r="F22" s="25"/>
      <c r="G22" s="25"/>
      <c r="I22" s="12"/>
    </row>
    <row r="23" spans="1:9" ht="60" x14ac:dyDescent="0.3">
      <c r="A23" s="26" t="s">
        <v>19</v>
      </c>
      <c r="B23" s="26" t="s">
        <v>10</v>
      </c>
      <c r="C23" s="31" t="s">
        <v>134</v>
      </c>
      <c r="D23" s="28" t="s">
        <v>340</v>
      </c>
      <c r="E23" s="24">
        <v>1</v>
      </c>
      <c r="F23" s="25"/>
      <c r="G23" s="25"/>
      <c r="I23" s="12"/>
    </row>
    <row r="24" spans="1:9" x14ac:dyDescent="0.3">
      <c r="A24" s="26"/>
      <c r="B24" s="26"/>
      <c r="C24" s="31"/>
      <c r="D24" s="28"/>
      <c r="E24" s="24"/>
      <c r="F24" s="25"/>
      <c r="G24" s="25"/>
      <c r="I24" s="12"/>
    </row>
    <row r="25" spans="1:9" x14ac:dyDescent="0.3">
      <c r="A25" s="26">
        <v>1.4</v>
      </c>
      <c r="B25" s="26" t="s">
        <v>20</v>
      </c>
      <c r="C25" s="27" t="s">
        <v>193</v>
      </c>
      <c r="D25" s="28" t="s">
        <v>340</v>
      </c>
      <c r="E25" s="24">
        <v>1</v>
      </c>
      <c r="F25" s="25"/>
      <c r="G25" s="25"/>
      <c r="I25" s="12"/>
    </row>
    <row r="26" spans="1:9" x14ac:dyDescent="0.3">
      <c r="A26" s="26"/>
      <c r="B26" s="26"/>
      <c r="C26" s="32"/>
      <c r="D26" s="28"/>
      <c r="E26" s="24"/>
      <c r="F26" s="25"/>
      <c r="G26" s="25"/>
      <c r="I26" s="12"/>
    </row>
    <row r="27" spans="1:9" s="18" customFormat="1" x14ac:dyDescent="0.3">
      <c r="A27" s="29"/>
      <c r="B27" s="29">
        <v>8.4</v>
      </c>
      <c r="C27" s="30" t="s">
        <v>135</v>
      </c>
      <c r="D27" s="66"/>
      <c r="E27" s="24"/>
      <c r="F27" s="25"/>
      <c r="G27" s="25"/>
      <c r="H27" s="9"/>
      <c r="I27" s="12"/>
    </row>
    <row r="28" spans="1:9" x14ac:dyDescent="0.3">
      <c r="A28" s="26"/>
      <c r="B28" s="26"/>
      <c r="C28" s="27"/>
      <c r="D28" s="28"/>
      <c r="E28" s="24"/>
      <c r="F28" s="25"/>
      <c r="G28" s="25"/>
      <c r="I28" s="12"/>
    </row>
    <row r="29" spans="1:9" x14ac:dyDescent="0.3">
      <c r="A29" s="26">
        <v>1.5</v>
      </c>
      <c r="B29" s="26" t="s">
        <v>21</v>
      </c>
      <c r="C29" s="27" t="s">
        <v>22</v>
      </c>
      <c r="D29" s="28" t="s">
        <v>340</v>
      </c>
      <c r="E29" s="24">
        <v>1</v>
      </c>
      <c r="F29" s="25"/>
      <c r="G29" s="25"/>
      <c r="I29" s="12"/>
    </row>
    <row r="30" spans="1:9" x14ac:dyDescent="0.3">
      <c r="A30" s="26"/>
      <c r="B30" s="26"/>
      <c r="C30" s="27"/>
      <c r="D30" s="28"/>
      <c r="E30" s="24"/>
      <c r="F30" s="25"/>
      <c r="G30" s="25"/>
      <c r="I30" s="12"/>
    </row>
    <row r="31" spans="1:9" ht="45" x14ac:dyDescent="0.3">
      <c r="A31" s="26">
        <v>1.6</v>
      </c>
      <c r="B31" s="26" t="s">
        <v>23</v>
      </c>
      <c r="C31" s="27" t="s">
        <v>194</v>
      </c>
      <c r="D31" s="28"/>
      <c r="E31" s="24"/>
      <c r="F31" s="25"/>
      <c r="G31" s="25"/>
      <c r="I31" s="12"/>
    </row>
    <row r="32" spans="1:9" x14ac:dyDescent="0.3">
      <c r="A32" s="26" t="s">
        <v>69</v>
      </c>
      <c r="B32" s="26" t="s">
        <v>559</v>
      </c>
      <c r="C32" s="31" t="s">
        <v>550</v>
      </c>
      <c r="D32" s="28"/>
      <c r="E32" s="24"/>
      <c r="F32" s="25"/>
      <c r="G32" s="25"/>
      <c r="I32" s="12"/>
    </row>
    <row r="33" spans="1:9" x14ac:dyDescent="0.3">
      <c r="A33" s="26" t="s">
        <v>70</v>
      </c>
      <c r="B33" s="26" t="s">
        <v>12</v>
      </c>
      <c r="C33" s="31" t="s">
        <v>599</v>
      </c>
      <c r="D33" s="28" t="s">
        <v>340</v>
      </c>
      <c r="E33" s="24">
        <v>1</v>
      </c>
      <c r="F33" s="25"/>
      <c r="G33" s="25"/>
      <c r="I33" s="12"/>
    </row>
    <row r="34" spans="1:9" x14ac:dyDescent="0.3">
      <c r="A34" s="26"/>
      <c r="B34" s="26"/>
      <c r="C34" s="27"/>
      <c r="D34" s="28"/>
      <c r="E34" s="24"/>
      <c r="F34" s="25"/>
      <c r="G34" s="25"/>
      <c r="I34" s="12"/>
    </row>
    <row r="35" spans="1:9" x14ac:dyDescent="0.3">
      <c r="A35" s="26" t="s">
        <v>560</v>
      </c>
      <c r="B35" s="26" t="s">
        <v>24</v>
      </c>
      <c r="C35" s="31" t="s">
        <v>186</v>
      </c>
      <c r="D35" s="28"/>
      <c r="E35" s="24"/>
      <c r="F35" s="25"/>
      <c r="G35" s="25"/>
      <c r="I35" s="12"/>
    </row>
    <row r="36" spans="1:9" x14ac:dyDescent="0.3">
      <c r="A36" s="26" t="s">
        <v>561</v>
      </c>
      <c r="B36" s="26" t="s">
        <v>10</v>
      </c>
      <c r="C36" s="31" t="s">
        <v>187</v>
      </c>
      <c r="D36" s="28" t="s">
        <v>340</v>
      </c>
      <c r="E36" s="24">
        <v>1</v>
      </c>
      <c r="F36" s="25"/>
      <c r="G36" s="25"/>
      <c r="I36" s="12"/>
    </row>
    <row r="37" spans="1:9" x14ac:dyDescent="0.3">
      <c r="A37" s="26" t="s">
        <v>562</v>
      </c>
      <c r="B37" s="26" t="s">
        <v>13</v>
      </c>
      <c r="C37" s="31" t="s">
        <v>188</v>
      </c>
      <c r="D37" s="28" t="s">
        <v>340</v>
      </c>
      <c r="E37" s="24">
        <v>1</v>
      </c>
      <c r="F37" s="25"/>
      <c r="G37" s="25"/>
      <c r="I37" s="12"/>
    </row>
    <row r="38" spans="1:9" x14ac:dyDescent="0.3">
      <c r="A38" s="26" t="s">
        <v>563</v>
      </c>
      <c r="B38" s="26" t="s">
        <v>14</v>
      </c>
      <c r="C38" s="31" t="s">
        <v>189</v>
      </c>
      <c r="D38" s="28" t="s">
        <v>340</v>
      </c>
      <c r="E38" s="24">
        <v>1</v>
      </c>
      <c r="F38" s="25"/>
      <c r="G38" s="25"/>
      <c r="I38" s="12"/>
    </row>
    <row r="39" spans="1:9" ht="30" x14ac:dyDescent="0.3">
      <c r="A39" s="26" t="s">
        <v>564</v>
      </c>
      <c r="B39" s="26" t="s">
        <v>15</v>
      </c>
      <c r="C39" s="31" t="s">
        <v>190</v>
      </c>
      <c r="D39" s="28" t="s">
        <v>340</v>
      </c>
      <c r="E39" s="24">
        <v>1</v>
      </c>
      <c r="F39" s="25"/>
      <c r="G39" s="25"/>
      <c r="I39" s="12"/>
    </row>
    <row r="40" spans="1:9" x14ac:dyDescent="0.3">
      <c r="A40" s="26" t="s">
        <v>565</v>
      </c>
      <c r="B40" s="26" t="s">
        <v>16</v>
      </c>
      <c r="C40" s="31" t="s">
        <v>191</v>
      </c>
      <c r="D40" s="28" t="s">
        <v>340</v>
      </c>
      <c r="E40" s="24">
        <v>1</v>
      </c>
      <c r="F40" s="25"/>
      <c r="G40" s="25"/>
      <c r="I40" s="12"/>
    </row>
    <row r="41" spans="1:9" x14ac:dyDescent="0.3">
      <c r="A41" s="26" t="s">
        <v>566</v>
      </c>
      <c r="B41" s="26" t="s">
        <v>111</v>
      </c>
      <c r="C41" s="31" t="s">
        <v>17</v>
      </c>
      <c r="D41" s="28" t="s">
        <v>340</v>
      </c>
      <c r="E41" s="24">
        <v>1</v>
      </c>
      <c r="F41" s="25"/>
      <c r="G41" s="25"/>
      <c r="I41" s="12"/>
    </row>
    <row r="42" spans="1:9" x14ac:dyDescent="0.3">
      <c r="A42" s="26"/>
      <c r="B42" s="26"/>
      <c r="C42" s="31"/>
      <c r="D42" s="28"/>
      <c r="E42" s="24"/>
      <c r="F42" s="25"/>
      <c r="G42" s="25"/>
      <c r="I42" s="12"/>
    </row>
    <row r="43" spans="1:9" ht="30" x14ac:dyDescent="0.3">
      <c r="A43" s="26">
        <v>1.7</v>
      </c>
      <c r="B43" s="26" t="s">
        <v>25</v>
      </c>
      <c r="C43" s="27" t="s">
        <v>195</v>
      </c>
      <c r="D43" s="28" t="s">
        <v>340</v>
      </c>
      <c r="E43" s="24">
        <v>1</v>
      </c>
      <c r="F43" s="25"/>
      <c r="G43" s="25"/>
      <c r="I43" s="12"/>
    </row>
    <row r="44" spans="1:9" x14ac:dyDescent="0.3">
      <c r="A44" s="26"/>
      <c r="B44" s="26"/>
      <c r="C44" s="27"/>
      <c r="D44" s="28"/>
      <c r="E44" s="24"/>
      <c r="F44" s="25"/>
      <c r="G44" s="25"/>
      <c r="I44" s="12"/>
    </row>
    <row r="45" spans="1:9" ht="30" x14ac:dyDescent="0.3">
      <c r="A45" s="26">
        <v>1.8</v>
      </c>
      <c r="B45" s="26" t="s">
        <v>26</v>
      </c>
      <c r="C45" s="27" t="s">
        <v>196</v>
      </c>
      <c r="D45" s="28" t="s">
        <v>340</v>
      </c>
      <c r="E45" s="24">
        <v>1</v>
      </c>
      <c r="F45" s="25"/>
      <c r="G45" s="25"/>
      <c r="I45" s="12"/>
    </row>
    <row r="46" spans="1:9" x14ac:dyDescent="0.3">
      <c r="A46" s="26"/>
      <c r="B46" s="26"/>
      <c r="C46" s="27"/>
      <c r="D46" s="28"/>
      <c r="E46" s="24"/>
      <c r="F46" s="25"/>
      <c r="G46" s="25"/>
      <c r="I46" s="12"/>
    </row>
    <row r="47" spans="1:9" x14ac:dyDescent="0.3">
      <c r="A47" s="26">
        <v>1.9</v>
      </c>
      <c r="B47" s="26" t="s">
        <v>27</v>
      </c>
      <c r="C47" s="27" t="s">
        <v>197</v>
      </c>
      <c r="D47" s="28"/>
      <c r="E47" s="24"/>
      <c r="F47" s="25"/>
      <c r="G47" s="25"/>
      <c r="I47" s="12"/>
    </row>
    <row r="48" spans="1:9" ht="60" x14ac:dyDescent="0.3">
      <c r="A48" s="26" t="s">
        <v>28</v>
      </c>
      <c r="B48" s="26" t="s">
        <v>10</v>
      </c>
      <c r="C48" s="31" t="s">
        <v>198</v>
      </c>
      <c r="D48" s="28" t="s">
        <v>340</v>
      </c>
      <c r="E48" s="24">
        <v>1</v>
      </c>
      <c r="F48" s="25"/>
      <c r="G48" s="25"/>
      <c r="I48" s="12"/>
    </row>
    <row r="49" spans="1:9" ht="45" x14ac:dyDescent="0.3">
      <c r="A49" s="26" t="s">
        <v>29</v>
      </c>
      <c r="B49" s="26" t="s">
        <v>11</v>
      </c>
      <c r="C49" s="31" t="s">
        <v>199</v>
      </c>
      <c r="D49" s="28" t="s">
        <v>340</v>
      </c>
      <c r="E49" s="24">
        <v>1</v>
      </c>
      <c r="F49" s="25"/>
      <c r="G49" s="25"/>
      <c r="I49" s="12"/>
    </row>
    <row r="50" spans="1:9" x14ac:dyDescent="0.3">
      <c r="A50" s="122" t="s">
        <v>105</v>
      </c>
      <c r="B50" s="123"/>
      <c r="C50" s="124"/>
      <c r="D50" s="123"/>
      <c r="E50" s="125"/>
      <c r="F50" s="126"/>
      <c r="G50" s="127"/>
      <c r="I50" s="12"/>
    </row>
    <row r="51" spans="1:9" x14ac:dyDescent="0.3">
      <c r="A51" s="166"/>
      <c r="B51" s="167"/>
      <c r="C51" s="168"/>
      <c r="D51" s="167"/>
      <c r="E51" s="169"/>
      <c r="F51" s="170"/>
      <c r="G51" s="171"/>
      <c r="I51" s="12"/>
    </row>
    <row r="52" spans="1:9" x14ac:dyDescent="0.3">
      <c r="A52" s="172"/>
      <c r="B52" s="173"/>
      <c r="C52" s="174"/>
      <c r="D52" s="173"/>
      <c r="E52" s="175"/>
      <c r="F52" s="176"/>
      <c r="G52" s="177"/>
      <c r="I52" s="12"/>
    </row>
    <row r="53" spans="1:9" ht="30" x14ac:dyDescent="0.3">
      <c r="A53" s="128" t="s">
        <v>0</v>
      </c>
      <c r="B53" s="128" t="s">
        <v>1</v>
      </c>
      <c r="C53" s="129" t="s">
        <v>2</v>
      </c>
      <c r="D53" s="128" t="s">
        <v>3</v>
      </c>
      <c r="E53" s="130" t="s">
        <v>613</v>
      </c>
      <c r="F53" s="131" t="s">
        <v>4</v>
      </c>
      <c r="G53" s="132" t="s">
        <v>5</v>
      </c>
      <c r="I53" s="12"/>
    </row>
    <row r="54" spans="1:9" s="79" customFormat="1" x14ac:dyDescent="0.3">
      <c r="A54" s="122" t="s">
        <v>614</v>
      </c>
      <c r="B54" s="123"/>
      <c r="C54" s="124"/>
      <c r="D54" s="123"/>
      <c r="E54" s="125"/>
      <c r="F54" s="126"/>
      <c r="G54" s="127"/>
      <c r="I54" s="80"/>
    </row>
    <row r="55" spans="1:9" s="18" customFormat="1" x14ac:dyDescent="0.3">
      <c r="A55" s="33"/>
      <c r="B55" s="29">
        <v>8.6999999999999993</v>
      </c>
      <c r="C55" s="34" t="s">
        <v>136</v>
      </c>
      <c r="D55" s="66"/>
      <c r="E55" s="24"/>
      <c r="F55" s="25"/>
      <c r="G55" s="25"/>
      <c r="H55" s="9"/>
      <c r="I55" s="12"/>
    </row>
    <row r="56" spans="1:9" s="18" customFormat="1" x14ac:dyDescent="0.3">
      <c r="A56" s="33"/>
      <c r="B56" s="29"/>
      <c r="C56" s="34"/>
      <c r="D56" s="66"/>
      <c r="E56" s="24"/>
      <c r="F56" s="25" t="s">
        <v>30</v>
      </c>
      <c r="G56" s="25"/>
      <c r="H56" s="9"/>
      <c r="I56" s="12"/>
    </row>
    <row r="57" spans="1:9" x14ac:dyDescent="0.3">
      <c r="A57" s="35">
        <v>1.1000000000000001</v>
      </c>
      <c r="B57" s="26" t="s">
        <v>10</v>
      </c>
      <c r="C57" s="31" t="s">
        <v>31</v>
      </c>
      <c r="D57" s="28"/>
      <c r="E57" s="24"/>
      <c r="F57" s="25"/>
      <c r="G57" s="25"/>
      <c r="I57" s="12"/>
    </row>
    <row r="58" spans="1:9" x14ac:dyDescent="0.3">
      <c r="A58" s="26" t="s">
        <v>568</v>
      </c>
      <c r="B58" s="26" t="s">
        <v>40</v>
      </c>
      <c r="C58" s="31" t="s">
        <v>138</v>
      </c>
      <c r="D58" s="28" t="s">
        <v>567</v>
      </c>
      <c r="E58" s="24">
        <v>25</v>
      </c>
      <c r="F58" s="25"/>
      <c r="G58" s="25"/>
      <c r="I58" s="12"/>
    </row>
    <row r="59" spans="1:9" ht="30" x14ac:dyDescent="0.3">
      <c r="A59" s="26" t="s">
        <v>667</v>
      </c>
      <c r="B59" s="26" t="s">
        <v>41</v>
      </c>
      <c r="C59" s="31" t="s">
        <v>142</v>
      </c>
      <c r="D59" s="28" t="s">
        <v>567</v>
      </c>
      <c r="E59" s="24">
        <v>20</v>
      </c>
      <c r="F59" s="25"/>
      <c r="G59" s="25"/>
      <c r="I59" s="12"/>
    </row>
    <row r="60" spans="1:9" x14ac:dyDescent="0.3">
      <c r="A60" s="26" t="s">
        <v>668</v>
      </c>
      <c r="B60" s="26" t="s">
        <v>47</v>
      </c>
      <c r="C60" s="31" t="s">
        <v>139</v>
      </c>
      <c r="D60" s="28" t="s">
        <v>567</v>
      </c>
      <c r="E60" s="24">
        <v>20</v>
      </c>
      <c r="F60" s="25"/>
      <c r="G60" s="25"/>
      <c r="I60" s="12"/>
    </row>
    <row r="61" spans="1:9" ht="30" x14ac:dyDescent="0.3">
      <c r="A61" s="26" t="s">
        <v>669</v>
      </c>
      <c r="B61" s="26" t="s">
        <v>48</v>
      </c>
      <c r="C61" s="31" t="s">
        <v>141</v>
      </c>
      <c r="D61" s="28" t="s">
        <v>567</v>
      </c>
      <c r="E61" s="24">
        <v>20</v>
      </c>
      <c r="F61" s="25"/>
      <c r="G61" s="25"/>
      <c r="I61" s="12"/>
    </row>
    <row r="62" spans="1:9" x14ac:dyDescent="0.3">
      <c r="A62" s="26" t="s">
        <v>670</v>
      </c>
      <c r="B62" s="26" t="s">
        <v>169</v>
      </c>
      <c r="C62" s="31" t="s">
        <v>143</v>
      </c>
      <c r="D62" s="28" t="s">
        <v>567</v>
      </c>
      <c r="E62" s="24">
        <v>10</v>
      </c>
      <c r="F62" s="25"/>
      <c r="G62" s="25"/>
      <c r="I62" s="12"/>
    </row>
    <row r="63" spans="1:9" x14ac:dyDescent="0.3">
      <c r="A63" s="26"/>
      <c r="B63" s="26"/>
      <c r="C63" s="31"/>
      <c r="D63" s="28"/>
      <c r="E63" s="24"/>
      <c r="F63" s="25"/>
      <c r="G63" s="25"/>
      <c r="I63" s="12"/>
    </row>
    <row r="64" spans="1:9" x14ac:dyDescent="0.3">
      <c r="A64" s="26">
        <v>1.1100000000000001</v>
      </c>
      <c r="B64" s="26" t="s">
        <v>11</v>
      </c>
      <c r="C64" s="31" t="s">
        <v>32</v>
      </c>
      <c r="D64" s="28"/>
      <c r="E64" s="24"/>
      <c r="F64" s="25"/>
      <c r="G64" s="25"/>
      <c r="I64" s="12"/>
    </row>
    <row r="65" spans="1:9" ht="30" x14ac:dyDescent="0.3">
      <c r="A65" s="26" t="s">
        <v>671</v>
      </c>
      <c r="B65" s="26" t="s">
        <v>40</v>
      </c>
      <c r="C65" s="31" t="s">
        <v>151</v>
      </c>
      <c r="D65" s="28" t="s">
        <v>567</v>
      </c>
      <c r="E65" s="24">
        <v>15</v>
      </c>
      <c r="F65" s="25"/>
      <c r="G65" s="25"/>
      <c r="I65" s="12"/>
    </row>
    <row r="66" spans="1:9" ht="30" x14ac:dyDescent="0.3">
      <c r="A66" s="26" t="s">
        <v>672</v>
      </c>
      <c r="B66" s="26" t="s">
        <v>41</v>
      </c>
      <c r="C66" s="31" t="s">
        <v>144</v>
      </c>
      <c r="D66" s="28" t="s">
        <v>567</v>
      </c>
      <c r="E66" s="24">
        <v>10</v>
      </c>
      <c r="F66" s="25"/>
      <c r="G66" s="25"/>
      <c r="I66" s="12"/>
    </row>
    <row r="67" spans="1:9" x14ac:dyDescent="0.3">
      <c r="A67" s="26" t="s">
        <v>673</v>
      </c>
      <c r="B67" s="26" t="s">
        <v>47</v>
      </c>
      <c r="C67" s="31" t="s">
        <v>145</v>
      </c>
      <c r="D67" s="28" t="s">
        <v>567</v>
      </c>
      <c r="E67" s="24">
        <v>10</v>
      </c>
      <c r="F67" s="25"/>
      <c r="G67" s="25"/>
      <c r="I67" s="12"/>
    </row>
    <row r="68" spans="1:9" x14ac:dyDescent="0.3">
      <c r="A68" s="26" t="s">
        <v>674</v>
      </c>
      <c r="B68" s="26" t="s">
        <v>48</v>
      </c>
      <c r="C68" s="31" t="s">
        <v>146</v>
      </c>
      <c r="D68" s="28" t="s">
        <v>567</v>
      </c>
      <c r="E68" s="24">
        <v>10</v>
      </c>
      <c r="F68" s="25"/>
      <c r="G68" s="25"/>
      <c r="I68" s="12"/>
    </row>
    <row r="69" spans="1:9" x14ac:dyDescent="0.3">
      <c r="A69" s="26" t="s">
        <v>675</v>
      </c>
      <c r="B69" s="26" t="s">
        <v>169</v>
      </c>
      <c r="C69" s="31" t="s">
        <v>147</v>
      </c>
      <c r="D69" s="28" t="s">
        <v>567</v>
      </c>
      <c r="E69" s="24">
        <v>10</v>
      </c>
      <c r="F69" s="25"/>
      <c r="G69" s="25"/>
      <c r="I69" s="12"/>
    </row>
    <row r="70" spans="1:9" x14ac:dyDescent="0.3">
      <c r="A70" s="26" t="s">
        <v>676</v>
      </c>
      <c r="B70" s="26" t="s">
        <v>202</v>
      </c>
      <c r="C70" s="31" t="s">
        <v>152</v>
      </c>
      <c r="D70" s="28" t="s">
        <v>567</v>
      </c>
      <c r="E70" s="24">
        <v>10</v>
      </c>
      <c r="F70" s="25"/>
      <c r="G70" s="25"/>
      <c r="I70" s="12"/>
    </row>
    <row r="71" spans="1:9" x14ac:dyDescent="0.3">
      <c r="A71" s="26" t="s">
        <v>677</v>
      </c>
      <c r="B71" s="26" t="s">
        <v>203</v>
      </c>
      <c r="C71" s="31" t="s">
        <v>148</v>
      </c>
      <c r="D71" s="28" t="s">
        <v>567</v>
      </c>
      <c r="E71" s="24">
        <v>10</v>
      </c>
      <c r="F71" s="25"/>
      <c r="G71" s="25"/>
      <c r="I71" s="12"/>
    </row>
    <row r="72" spans="1:9" x14ac:dyDescent="0.3">
      <c r="A72" s="26" t="s">
        <v>678</v>
      </c>
      <c r="B72" s="26" t="s">
        <v>204</v>
      </c>
      <c r="C72" s="31" t="s">
        <v>149</v>
      </c>
      <c r="D72" s="28" t="s">
        <v>567</v>
      </c>
      <c r="E72" s="24">
        <v>10</v>
      </c>
      <c r="F72" s="25"/>
      <c r="G72" s="25"/>
      <c r="I72" s="12"/>
    </row>
    <row r="73" spans="1:9" x14ac:dyDescent="0.3">
      <c r="A73" s="26"/>
      <c r="B73" s="26"/>
      <c r="C73" s="32"/>
      <c r="D73" s="28"/>
      <c r="E73" s="24"/>
      <c r="F73" s="25"/>
      <c r="G73" s="25"/>
      <c r="I73" s="12"/>
    </row>
    <row r="74" spans="1:9" s="18" customFormat="1" x14ac:dyDescent="0.3">
      <c r="A74" s="29"/>
      <c r="B74" s="29">
        <v>8.8000000000000007</v>
      </c>
      <c r="C74" s="30" t="s">
        <v>150</v>
      </c>
      <c r="D74" s="66"/>
      <c r="E74" s="24"/>
      <c r="F74" s="25"/>
      <c r="G74" s="25"/>
      <c r="H74" s="9"/>
      <c r="I74" s="12"/>
    </row>
    <row r="75" spans="1:9" s="18" customFormat="1" x14ac:dyDescent="0.3">
      <c r="A75" s="29"/>
      <c r="B75" s="29"/>
      <c r="C75" s="30"/>
      <c r="D75" s="66"/>
      <c r="E75" s="24"/>
      <c r="F75" s="25"/>
      <c r="G75" s="25"/>
      <c r="H75" s="9"/>
      <c r="I75" s="12"/>
    </row>
    <row r="76" spans="1:9" x14ac:dyDescent="0.3">
      <c r="A76" s="26">
        <v>1.1200000000000001</v>
      </c>
      <c r="B76" s="26" t="s">
        <v>72</v>
      </c>
      <c r="C76" s="31" t="s">
        <v>200</v>
      </c>
      <c r="D76" s="28" t="s">
        <v>340</v>
      </c>
      <c r="E76" s="24">
        <v>1</v>
      </c>
      <c r="F76" s="25"/>
      <c r="G76" s="25"/>
      <c r="I76" s="12"/>
    </row>
    <row r="77" spans="1:9" x14ac:dyDescent="0.3">
      <c r="A77" s="26"/>
      <c r="B77" s="26"/>
      <c r="C77" s="31"/>
      <c r="D77" s="28"/>
      <c r="E77" s="24"/>
      <c r="F77" s="25"/>
      <c r="G77" s="25"/>
      <c r="I77" s="12"/>
    </row>
    <row r="78" spans="1:9" x14ac:dyDescent="0.3">
      <c r="A78" s="26">
        <v>1.1299999999999999</v>
      </c>
      <c r="B78" s="26" t="s">
        <v>33</v>
      </c>
      <c r="C78" s="31" t="s">
        <v>201</v>
      </c>
      <c r="D78" s="28" t="s">
        <v>340</v>
      </c>
      <c r="E78" s="24">
        <v>1</v>
      </c>
      <c r="F78" s="25"/>
      <c r="G78" s="25"/>
      <c r="I78" s="12"/>
    </row>
    <row r="79" spans="1:9" x14ac:dyDescent="0.3">
      <c r="A79" s="26"/>
      <c r="B79" s="26"/>
      <c r="C79" s="31"/>
      <c r="D79" s="28"/>
      <c r="E79" s="24"/>
      <c r="F79" s="25"/>
      <c r="G79" s="25"/>
      <c r="I79" s="12"/>
    </row>
    <row r="80" spans="1:9" x14ac:dyDescent="0.3">
      <c r="A80" s="26">
        <v>1.1399999999999999</v>
      </c>
      <c r="B80" s="26" t="s">
        <v>569</v>
      </c>
      <c r="C80" s="31" t="s">
        <v>570</v>
      </c>
      <c r="D80" s="28"/>
      <c r="E80" s="24"/>
      <c r="F80" s="25"/>
      <c r="G80" s="25"/>
      <c r="I80" s="12"/>
    </row>
    <row r="81" spans="1:9" ht="75" x14ac:dyDescent="0.3">
      <c r="A81" s="26"/>
      <c r="B81" s="26" t="s">
        <v>12</v>
      </c>
      <c r="C81" s="31" t="s">
        <v>571</v>
      </c>
      <c r="D81" s="4" t="s">
        <v>96</v>
      </c>
      <c r="E81" s="24">
        <v>20</v>
      </c>
      <c r="F81" s="25"/>
      <c r="G81" s="25"/>
      <c r="I81" s="12"/>
    </row>
    <row r="82" spans="1:9" x14ac:dyDescent="0.3">
      <c r="A82" s="26"/>
      <c r="B82" s="26"/>
      <c r="C82" s="31"/>
      <c r="D82" s="28"/>
      <c r="E82" s="24"/>
      <c r="F82" s="25"/>
      <c r="G82" s="25"/>
      <c r="I82" s="12"/>
    </row>
    <row r="83" spans="1:9" x14ac:dyDescent="0.3">
      <c r="A83" s="185" t="s">
        <v>34</v>
      </c>
      <c r="B83" s="185"/>
      <c r="C83" s="185"/>
      <c r="D83" s="185"/>
      <c r="E83" s="185"/>
      <c r="F83" s="185"/>
      <c r="G83" s="36"/>
    </row>
    <row r="84" spans="1:9" x14ac:dyDescent="0.3">
      <c r="A84" s="38"/>
      <c r="B84" s="38"/>
      <c r="C84" s="39"/>
    </row>
  </sheetData>
  <mergeCells count="2">
    <mergeCell ref="A83:F83"/>
    <mergeCell ref="A2:G2"/>
  </mergeCells>
  <phoneticPr fontId="9" type="noConversion"/>
  <pageMargins left="0.49212598425196852" right="0.49212598425196852" top="0.6889763779527559" bottom="0.6889763779527559" header="0.31496062992125984" footer="0.31496062992125984"/>
  <pageSetup paperSize="9" scale="82" fitToHeight="0" orientation="portrait" r:id="rId1"/>
  <rowBreaks count="1" manualBreakCount="1">
    <brk id="51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20"/>
  <sheetViews>
    <sheetView view="pageBreakPreview" topLeftCell="A20" zoomScaleNormal="100" zoomScaleSheetLayoutView="100" workbookViewId="0"/>
  </sheetViews>
  <sheetFormatPr defaultColWidth="9" defaultRowHeight="15" x14ac:dyDescent="0.3"/>
  <cols>
    <col min="1" max="2" width="10.625" style="9" customWidth="1"/>
    <col min="3" max="3" width="30.625" style="9" customWidth="1"/>
    <col min="4" max="4" width="10.625" style="13" customWidth="1"/>
    <col min="5" max="5" width="11.625" style="52" customWidth="1"/>
    <col min="6" max="6" width="11.625" style="15" customWidth="1"/>
    <col min="7" max="7" width="15.625" style="53" customWidth="1"/>
    <col min="8" max="8" width="9" style="9"/>
    <col min="9" max="9" width="15.625" style="14" customWidth="1"/>
    <col min="10" max="16384" width="9" style="9"/>
  </cols>
  <sheetData>
    <row r="1" spans="1:9" s="13" customFormat="1" ht="30" x14ac:dyDescent="0.35">
      <c r="A1" s="19" t="s">
        <v>0</v>
      </c>
      <c r="B1" s="19" t="s">
        <v>1</v>
      </c>
      <c r="C1" s="19" t="s">
        <v>2</v>
      </c>
      <c r="D1" s="19" t="s">
        <v>3</v>
      </c>
      <c r="E1" s="6" t="s">
        <v>102</v>
      </c>
      <c r="F1" s="20" t="s">
        <v>4</v>
      </c>
      <c r="G1" s="20" t="s">
        <v>5</v>
      </c>
      <c r="I1" s="40"/>
    </row>
    <row r="2" spans="1:9" s="41" customFormat="1" x14ac:dyDescent="0.35">
      <c r="A2" s="187"/>
      <c r="B2" s="187"/>
      <c r="C2" s="187"/>
      <c r="D2" s="187"/>
      <c r="E2" s="187"/>
      <c r="F2" s="187"/>
      <c r="G2" s="187"/>
      <c r="I2" s="14"/>
    </row>
    <row r="3" spans="1:9" x14ac:dyDescent="0.3">
      <c r="A3" s="42"/>
      <c r="B3" s="67" t="s">
        <v>278</v>
      </c>
      <c r="C3" s="71" t="s">
        <v>281</v>
      </c>
      <c r="D3" s="71"/>
      <c r="E3" s="44"/>
      <c r="F3" s="45"/>
      <c r="G3" s="46"/>
      <c r="I3" s="12"/>
    </row>
    <row r="4" spans="1:9" x14ac:dyDescent="0.3">
      <c r="A4" s="2"/>
      <c r="B4" s="47" t="s">
        <v>78</v>
      </c>
      <c r="C4" s="72" t="s">
        <v>54</v>
      </c>
      <c r="D4" s="47"/>
      <c r="E4" s="44"/>
      <c r="F4" s="45"/>
      <c r="G4" s="46"/>
      <c r="I4" s="12"/>
    </row>
    <row r="5" spans="1:9" x14ac:dyDescent="0.3">
      <c r="A5" s="2"/>
      <c r="B5" s="2"/>
      <c r="C5" s="1"/>
      <c r="D5" s="4"/>
      <c r="E5" s="44"/>
      <c r="F5" s="45"/>
      <c r="G5" s="46"/>
      <c r="I5" s="12"/>
    </row>
    <row r="6" spans="1:9" x14ac:dyDescent="0.3">
      <c r="A6" s="2"/>
      <c r="B6" s="47">
        <v>8.1999999999999993</v>
      </c>
      <c r="C6" s="48" t="s">
        <v>153</v>
      </c>
      <c r="D6" s="4"/>
      <c r="E6" s="44"/>
      <c r="F6" s="45"/>
      <c r="G6" s="46"/>
      <c r="I6" s="12"/>
    </row>
    <row r="7" spans="1:9" x14ac:dyDescent="0.3">
      <c r="A7" s="2"/>
      <c r="B7" s="2"/>
      <c r="C7" s="1"/>
      <c r="D7" s="4"/>
      <c r="E7" s="44"/>
      <c r="F7" s="45"/>
      <c r="G7" s="46"/>
      <c r="I7" s="12"/>
    </row>
    <row r="8" spans="1:9" x14ac:dyDescent="0.3">
      <c r="A8" s="2">
        <v>2.1</v>
      </c>
      <c r="B8" s="2" t="s">
        <v>44</v>
      </c>
      <c r="C8" s="1" t="s">
        <v>154</v>
      </c>
      <c r="D8" s="4" t="s">
        <v>62</v>
      </c>
      <c r="E8" s="43">
        <v>1.3</v>
      </c>
      <c r="F8" s="45"/>
      <c r="G8" s="46"/>
      <c r="I8" s="12"/>
    </row>
    <row r="9" spans="1:9" x14ac:dyDescent="0.3">
      <c r="A9" s="2"/>
      <c r="B9" s="2"/>
      <c r="C9" s="1"/>
      <c r="D9" s="4"/>
      <c r="E9" s="43"/>
      <c r="F9" s="45"/>
      <c r="G9" s="46"/>
      <c r="I9" s="12"/>
    </row>
    <row r="10" spans="1:9" ht="30" x14ac:dyDescent="0.3">
      <c r="A10" s="2">
        <v>2.2000000000000002</v>
      </c>
      <c r="B10" s="2" t="s">
        <v>35</v>
      </c>
      <c r="C10" s="1" t="s">
        <v>306</v>
      </c>
      <c r="D10" s="4"/>
      <c r="E10" s="43"/>
      <c r="F10" s="45"/>
      <c r="G10" s="46"/>
      <c r="I10" s="12"/>
    </row>
    <row r="11" spans="1:9" x14ac:dyDescent="0.3">
      <c r="A11" s="2"/>
      <c r="B11" s="2" t="s">
        <v>10</v>
      </c>
      <c r="C11" s="1" t="s">
        <v>307</v>
      </c>
      <c r="D11" s="4" t="s">
        <v>310</v>
      </c>
      <c r="E11" s="44">
        <v>2</v>
      </c>
      <c r="F11" s="45"/>
      <c r="G11" s="46"/>
      <c r="I11" s="12"/>
    </row>
    <row r="12" spans="1:9" x14ac:dyDescent="0.3">
      <c r="A12" s="2"/>
      <c r="B12" s="2"/>
      <c r="C12" s="1"/>
      <c r="D12" s="4"/>
      <c r="E12" s="44"/>
      <c r="F12" s="45"/>
      <c r="G12" s="46"/>
      <c r="I12" s="12"/>
    </row>
    <row r="13" spans="1:9" ht="30" x14ac:dyDescent="0.3">
      <c r="A13" s="2">
        <v>2.2999999999999998</v>
      </c>
      <c r="B13" s="2" t="s">
        <v>108</v>
      </c>
      <c r="C13" s="1" t="s">
        <v>308</v>
      </c>
      <c r="D13" s="4" t="s">
        <v>62</v>
      </c>
      <c r="E13" s="85">
        <f>+E8/2</f>
        <v>0.65</v>
      </c>
      <c r="F13" s="45"/>
      <c r="G13" s="46"/>
      <c r="I13" s="12"/>
    </row>
    <row r="14" spans="1:9" x14ac:dyDescent="0.3">
      <c r="A14" s="2"/>
      <c r="B14" s="2"/>
      <c r="C14" s="1"/>
      <c r="D14" s="4"/>
      <c r="E14" s="43"/>
      <c r="F14" s="45"/>
      <c r="G14" s="46"/>
      <c r="I14" s="12"/>
    </row>
    <row r="15" spans="1:9" x14ac:dyDescent="0.3">
      <c r="A15" s="2">
        <v>2.4</v>
      </c>
      <c r="B15" s="2" t="s">
        <v>119</v>
      </c>
      <c r="C15" s="1" t="s">
        <v>309</v>
      </c>
      <c r="D15" s="4" t="s">
        <v>123</v>
      </c>
      <c r="E15" s="43">
        <v>0</v>
      </c>
      <c r="F15" s="45"/>
      <c r="G15" s="46"/>
      <c r="I15" s="12"/>
    </row>
    <row r="16" spans="1:9" x14ac:dyDescent="0.3">
      <c r="A16" s="2"/>
      <c r="B16" s="2"/>
      <c r="C16" s="1"/>
      <c r="D16" s="4"/>
      <c r="E16" s="44"/>
      <c r="F16" s="45"/>
      <c r="G16" s="46"/>
      <c r="I16" s="12"/>
    </row>
    <row r="17" spans="1:9" ht="45" x14ac:dyDescent="0.3">
      <c r="A17" s="2">
        <v>2.5</v>
      </c>
      <c r="B17" s="2" t="s">
        <v>311</v>
      </c>
      <c r="C17" s="1" t="s">
        <v>679</v>
      </c>
      <c r="D17" s="4" t="s">
        <v>96</v>
      </c>
      <c r="E17" s="44">
        <v>1950</v>
      </c>
      <c r="F17" s="45"/>
      <c r="G17" s="46"/>
      <c r="I17" s="12"/>
    </row>
    <row r="18" spans="1:9" x14ac:dyDescent="0.3">
      <c r="A18" s="2"/>
      <c r="B18" s="2"/>
      <c r="C18" s="1"/>
      <c r="D18" s="4"/>
      <c r="E18" s="44"/>
      <c r="F18" s="45"/>
      <c r="G18" s="46"/>
      <c r="I18" s="12"/>
    </row>
    <row r="19" spans="1:9" x14ac:dyDescent="0.3">
      <c r="A19" s="49"/>
      <c r="B19" s="49"/>
      <c r="C19" s="50"/>
      <c r="D19" s="51"/>
      <c r="E19" s="44"/>
      <c r="F19" s="45"/>
      <c r="G19" s="46"/>
      <c r="I19" s="12"/>
    </row>
    <row r="20" spans="1:9" x14ac:dyDescent="0.3">
      <c r="A20" s="188" t="s">
        <v>34</v>
      </c>
      <c r="B20" s="188"/>
      <c r="C20" s="188"/>
      <c r="D20" s="188"/>
      <c r="E20" s="188"/>
      <c r="F20" s="188"/>
      <c r="G20" s="36"/>
      <c r="I20" s="12"/>
    </row>
  </sheetData>
  <mergeCells count="2">
    <mergeCell ref="A2:G2"/>
    <mergeCell ref="A20:F20"/>
  </mergeCells>
  <pageMargins left="0.49212598425196852" right="0.49212598425196852" top="0.6889763779527559" bottom="0.6889763779527559" header="0.31496062992125984" footer="0.31496062992125984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M51"/>
  <sheetViews>
    <sheetView view="pageBreakPreview" topLeftCell="A23" zoomScaleNormal="100" zoomScaleSheetLayoutView="100" workbookViewId="0">
      <selection activeCell="F43" sqref="F43:G50"/>
    </sheetView>
  </sheetViews>
  <sheetFormatPr defaultColWidth="9" defaultRowHeight="15" x14ac:dyDescent="0.3"/>
  <cols>
    <col min="1" max="1" width="10.625" style="81" customWidth="1"/>
    <col min="2" max="2" width="10.625" style="79" customWidth="1"/>
    <col min="3" max="3" width="32.25" style="79" customWidth="1"/>
    <col min="4" max="4" width="10.625" style="40" customWidth="1"/>
    <col min="5" max="5" width="11.625" style="40" customWidth="1"/>
    <col min="6" max="6" width="11.625" style="82" customWidth="1"/>
    <col min="7" max="7" width="15.625" style="82" customWidth="1"/>
    <col min="8" max="8" width="9" style="79"/>
    <col min="9" max="9" width="15.625" style="78" customWidth="1"/>
    <col min="10" max="16384" width="9" style="79"/>
  </cols>
  <sheetData>
    <row r="1" spans="1:9" s="77" customFormat="1" ht="30" x14ac:dyDescent="0.35">
      <c r="A1" s="19" t="s">
        <v>0</v>
      </c>
      <c r="B1" s="19" t="s">
        <v>1</v>
      </c>
      <c r="C1" s="19" t="s">
        <v>2</v>
      </c>
      <c r="D1" s="19" t="s">
        <v>3</v>
      </c>
      <c r="E1" s="6" t="s">
        <v>102</v>
      </c>
      <c r="F1" s="20" t="s">
        <v>4</v>
      </c>
      <c r="G1" s="20" t="s">
        <v>5</v>
      </c>
      <c r="I1" s="40"/>
    </row>
    <row r="2" spans="1:9" s="77" customFormat="1" x14ac:dyDescent="0.35">
      <c r="A2" s="187"/>
      <c r="B2" s="187"/>
      <c r="C2" s="187"/>
      <c r="D2" s="187"/>
      <c r="E2" s="187"/>
      <c r="F2" s="187"/>
      <c r="G2" s="187"/>
      <c r="I2" s="78"/>
    </row>
    <row r="3" spans="1:9" s="77" customFormat="1" x14ac:dyDescent="0.3">
      <c r="A3" s="5"/>
      <c r="B3" s="16" t="s">
        <v>282</v>
      </c>
      <c r="C3" s="64" t="s">
        <v>283</v>
      </c>
      <c r="D3" s="64"/>
      <c r="E3" s="44"/>
      <c r="F3" s="45"/>
      <c r="G3" s="45"/>
      <c r="H3" s="79"/>
      <c r="I3" s="80"/>
    </row>
    <row r="4" spans="1:9" s="77" customFormat="1" x14ac:dyDescent="0.3">
      <c r="A4" s="4"/>
      <c r="B4" s="17" t="s">
        <v>312</v>
      </c>
      <c r="C4" s="73" t="s">
        <v>313</v>
      </c>
      <c r="D4" s="17"/>
      <c r="E4" s="44"/>
      <c r="F4" s="45"/>
      <c r="G4" s="45"/>
      <c r="H4" s="79"/>
      <c r="I4" s="80"/>
    </row>
    <row r="5" spans="1:9" x14ac:dyDescent="0.3">
      <c r="A5" s="2"/>
      <c r="B5" s="47"/>
      <c r="C5" s="47"/>
      <c r="D5" s="47"/>
      <c r="E5" s="44"/>
      <c r="F5" s="45"/>
      <c r="G5" s="45"/>
      <c r="I5" s="80"/>
    </row>
    <row r="6" spans="1:9" x14ac:dyDescent="0.3">
      <c r="A6" s="2"/>
      <c r="B6" s="47">
        <v>8.3000000000000007</v>
      </c>
      <c r="C6" s="48" t="s">
        <v>153</v>
      </c>
      <c r="D6" s="4"/>
      <c r="E6" s="44"/>
      <c r="F6" s="45"/>
      <c r="G6" s="45"/>
      <c r="I6" s="80"/>
    </row>
    <row r="7" spans="1:9" x14ac:dyDescent="0.3">
      <c r="A7" s="2"/>
      <c r="B7" s="47"/>
      <c r="C7" s="47"/>
      <c r="D7" s="47"/>
      <c r="E7" s="44"/>
      <c r="F7" s="45"/>
      <c r="G7" s="45"/>
      <c r="I7" s="80"/>
    </row>
    <row r="8" spans="1:9" x14ac:dyDescent="0.3">
      <c r="A8" s="2">
        <v>3.1</v>
      </c>
      <c r="B8" s="2" t="s">
        <v>6</v>
      </c>
      <c r="C8" s="55" t="s">
        <v>162</v>
      </c>
      <c r="D8" s="4"/>
      <c r="E8" s="44"/>
      <c r="F8" s="45"/>
      <c r="G8" s="45"/>
      <c r="I8" s="80"/>
    </row>
    <row r="9" spans="1:9" ht="45" x14ac:dyDescent="0.3">
      <c r="A9" s="2" t="s">
        <v>63</v>
      </c>
      <c r="B9" s="2" t="s">
        <v>11</v>
      </c>
      <c r="C9" s="55" t="s">
        <v>155</v>
      </c>
      <c r="D9" s="4"/>
      <c r="E9" s="44"/>
      <c r="F9" s="45"/>
      <c r="G9" s="45"/>
      <c r="I9" s="80"/>
    </row>
    <row r="10" spans="1:9" ht="60" x14ac:dyDescent="0.3">
      <c r="A10" s="2" t="s">
        <v>314</v>
      </c>
      <c r="B10" s="2" t="s">
        <v>40</v>
      </c>
      <c r="C10" s="55" t="s">
        <v>642</v>
      </c>
      <c r="D10" s="4" t="s">
        <v>96</v>
      </c>
      <c r="E10" s="44">
        <v>990</v>
      </c>
      <c r="F10" s="45"/>
      <c r="G10" s="45"/>
      <c r="I10" s="80"/>
    </row>
    <row r="11" spans="1:9" ht="45" x14ac:dyDescent="0.3">
      <c r="A11" s="2" t="s">
        <v>315</v>
      </c>
      <c r="B11" s="2" t="s">
        <v>41</v>
      </c>
      <c r="C11" s="55" t="s">
        <v>643</v>
      </c>
      <c r="D11" s="4" t="s">
        <v>96</v>
      </c>
      <c r="E11" s="44">
        <v>2440</v>
      </c>
      <c r="F11" s="45"/>
      <c r="G11" s="45"/>
      <c r="I11" s="80"/>
    </row>
    <row r="12" spans="1:9" ht="45" x14ac:dyDescent="0.3">
      <c r="A12" s="2" t="s">
        <v>316</v>
      </c>
      <c r="B12" s="2" t="s">
        <v>47</v>
      </c>
      <c r="C12" s="55" t="s">
        <v>647</v>
      </c>
      <c r="D12" s="4" t="s">
        <v>96</v>
      </c>
      <c r="E12" s="44">
        <v>1220</v>
      </c>
      <c r="F12" s="45"/>
      <c r="G12" s="45"/>
      <c r="I12" s="80"/>
    </row>
    <row r="13" spans="1:9" ht="45" x14ac:dyDescent="0.3">
      <c r="A13" s="2" t="s">
        <v>645</v>
      </c>
      <c r="B13" s="2" t="s">
        <v>40</v>
      </c>
      <c r="C13" s="55" t="s">
        <v>648</v>
      </c>
      <c r="D13" s="4" t="s">
        <v>96</v>
      </c>
      <c r="E13" s="44">
        <v>550</v>
      </c>
      <c r="F13" s="45"/>
      <c r="G13" s="45"/>
      <c r="I13" s="80"/>
    </row>
    <row r="14" spans="1:9" ht="30" x14ac:dyDescent="0.3">
      <c r="A14" s="2" t="s">
        <v>644</v>
      </c>
      <c r="B14" s="2" t="s">
        <v>41</v>
      </c>
      <c r="C14" s="55" t="s">
        <v>646</v>
      </c>
      <c r="D14" s="4" t="s">
        <v>96</v>
      </c>
      <c r="E14" s="44">
        <v>1100</v>
      </c>
      <c r="F14" s="45"/>
      <c r="G14" s="45"/>
      <c r="I14" s="80"/>
    </row>
    <row r="15" spans="1:9" ht="45" x14ac:dyDescent="0.3">
      <c r="A15" s="2" t="s">
        <v>649</v>
      </c>
      <c r="B15" s="2" t="s">
        <v>47</v>
      </c>
      <c r="C15" s="55" t="s">
        <v>650</v>
      </c>
      <c r="D15" s="4" t="s">
        <v>96</v>
      </c>
      <c r="E15" s="44">
        <v>550</v>
      </c>
      <c r="F15" s="45"/>
      <c r="G15" s="45"/>
      <c r="I15" s="80"/>
    </row>
    <row r="16" spans="1:9" x14ac:dyDescent="0.3">
      <c r="A16" s="2"/>
      <c r="B16" s="2"/>
      <c r="C16" s="55"/>
      <c r="D16" s="4"/>
      <c r="E16" s="44"/>
      <c r="F16" s="45"/>
      <c r="G16" s="45"/>
      <c r="I16" s="80"/>
    </row>
    <row r="17" spans="1:13" x14ac:dyDescent="0.3">
      <c r="A17" s="2" t="s">
        <v>317</v>
      </c>
      <c r="B17" s="56" t="s">
        <v>12</v>
      </c>
      <c r="C17" s="55" t="s">
        <v>157</v>
      </c>
      <c r="D17" s="4"/>
      <c r="E17" s="44"/>
      <c r="F17" s="45"/>
      <c r="G17" s="45"/>
      <c r="I17" s="80"/>
    </row>
    <row r="18" spans="1:13" x14ac:dyDescent="0.3">
      <c r="A18" s="2" t="s">
        <v>318</v>
      </c>
      <c r="B18" s="54" t="s">
        <v>41</v>
      </c>
      <c r="C18" s="55" t="s">
        <v>167</v>
      </c>
      <c r="D18" s="4" t="s">
        <v>96</v>
      </c>
      <c r="E18" s="44">
        <v>5137.5</v>
      </c>
      <c r="F18" s="45"/>
      <c r="G18" s="45"/>
      <c r="I18" s="80"/>
    </row>
    <row r="19" spans="1:13" x14ac:dyDescent="0.3">
      <c r="A19" s="2" t="s">
        <v>319</v>
      </c>
      <c r="B19" s="54" t="s">
        <v>47</v>
      </c>
      <c r="C19" s="55" t="s">
        <v>181</v>
      </c>
      <c r="D19" s="4" t="s">
        <v>96</v>
      </c>
      <c r="E19" s="44">
        <v>0</v>
      </c>
      <c r="F19" s="45"/>
      <c r="G19" s="45"/>
      <c r="I19" s="80"/>
    </row>
    <row r="20" spans="1:13" x14ac:dyDescent="0.3">
      <c r="A20" s="2" t="s">
        <v>320</v>
      </c>
      <c r="B20" s="54" t="s">
        <v>48</v>
      </c>
      <c r="C20" s="55" t="s">
        <v>182</v>
      </c>
      <c r="D20" s="4" t="s">
        <v>96</v>
      </c>
      <c r="E20" s="44">
        <v>0</v>
      </c>
      <c r="F20" s="45"/>
      <c r="G20" s="45"/>
      <c r="I20" s="80"/>
    </row>
    <row r="21" spans="1:13" x14ac:dyDescent="0.3">
      <c r="A21" s="2"/>
      <c r="B21" s="54"/>
      <c r="C21" s="55"/>
      <c r="D21" s="4"/>
      <c r="E21" s="44"/>
      <c r="F21" s="45"/>
      <c r="G21" s="45"/>
      <c r="I21" s="80"/>
    </row>
    <row r="22" spans="1:13" x14ac:dyDescent="0.3">
      <c r="A22" s="2">
        <v>3.2</v>
      </c>
      <c r="B22" s="2" t="s">
        <v>7</v>
      </c>
      <c r="C22" s="55" t="s">
        <v>183</v>
      </c>
      <c r="D22" s="4"/>
      <c r="E22" s="44"/>
      <c r="F22" s="45"/>
      <c r="G22" s="45"/>
      <c r="I22" s="80"/>
    </row>
    <row r="23" spans="1:13" ht="60" x14ac:dyDescent="0.3">
      <c r="A23" s="2" t="s">
        <v>97</v>
      </c>
      <c r="B23" s="2" t="s">
        <v>10</v>
      </c>
      <c r="C23" s="55" t="s">
        <v>321</v>
      </c>
      <c r="D23" s="4"/>
      <c r="E23" s="44"/>
      <c r="F23" s="45"/>
      <c r="G23" s="45"/>
      <c r="I23" s="80"/>
      <c r="J23" s="62"/>
      <c r="K23" s="9"/>
      <c r="L23" s="9"/>
      <c r="M23" s="9"/>
    </row>
    <row r="24" spans="1:13" ht="30" x14ac:dyDescent="0.3">
      <c r="A24" s="2" t="s">
        <v>156</v>
      </c>
      <c r="B24" s="2" t="s">
        <v>40</v>
      </c>
      <c r="C24" s="55" t="s">
        <v>651</v>
      </c>
      <c r="D24" s="4" t="s">
        <v>96</v>
      </c>
      <c r="E24" s="44">
        <v>1325.9999999999998</v>
      </c>
      <c r="F24" s="45"/>
      <c r="G24" s="45"/>
      <c r="I24" s="80"/>
      <c r="J24" s="62"/>
      <c r="K24" s="9"/>
      <c r="L24" s="9"/>
      <c r="M24" s="9"/>
    </row>
    <row r="25" spans="1:13" ht="30" x14ac:dyDescent="0.3">
      <c r="A25" s="2" t="s">
        <v>653</v>
      </c>
      <c r="B25" s="2" t="s">
        <v>40</v>
      </c>
      <c r="C25" s="55" t="s">
        <v>652</v>
      </c>
      <c r="D25" s="4" t="s">
        <v>96</v>
      </c>
      <c r="E25" s="44">
        <v>65</v>
      </c>
      <c r="F25" s="45"/>
      <c r="G25" s="45"/>
      <c r="I25" s="80"/>
      <c r="J25" s="62"/>
      <c r="K25" s="9"/>
      <c r="L25" s="9"/>
      <c r="M25" s="9"/>
    </row>
    <row r="26" spans="1:13" x14ac:dyDescent="0.3">
      <c r="A26" s="2" t="s">
        <v>654</v>
      </c>
      <c r="B26" s="2" t="s">
        <v>40</v>
      </c>
      <c r="C26" s="55" t="s">
        <v>655</v>
      </c>
      <c r="D26" s="4" t="s">
        <v>96</v>
      </c>
      <c r="E26" s="44">
        <v>47.25</v>
      </c>
      <c r="F26" s="45"/>
      <c r="G26" s="45"/>
      <c r="I26" s="80"/>
    </row>
    <row r="27" spans="1:13" x14ac:dyDescent="0.3">
      <c r="A27" s="2"/>
      <c r="B27" s="2"/>
      <c r="C27" s="55"/>
      <c r="D27" s="4"/>
      <c r="E27" s="44"/>
      <c r="F27" s="45"/>
      <c r="G27" s="45"/>
      <c r="I27" s="80"/>
    </row>
    <row r="28" spans="1:13" x14ac:dyDescent="0.3">
      <c r="A28" s="2" t="s">
        <v>98</v>
      </c>
      <c r="B28" s="56" t="s">
        <v>11</v>
      </c>
      <c r="C28" s="55" t="s">
        <v>157</v>
      </c>
      <c r="D28" s="4"/>
      <c r="E28" s="44"/>
      <c r="F28" s="45"/>
      <c r="G28" s="45"/>
      <c r="I28" s="80"/>
    </row>
    <row r="29" spans="1:13" x14ac:dyDescent="0.3">
      <c r="A29" s="2" t="s">
        <v>158</v>
      </c>
      <c r="B29" s="54" t="s">
        <v>41</v>
      </c>
      <c r="C29" s="55" t="s">
        <v>167</v>
      </c>
      <c r="D29" s="4" t="s">
        <v>96</v>
      </c>
      <c r="E29" s="44">
        <v>1182.3499999999997</v>
      </c>
      <c r="F29" s="45"/>
      <c r="G29" s="45"/>
      <c r="I29" s="80"/>
    </row>
    <row r="30" spans="1:13" x14ac:dyDescent="0.3">
      <c r="A30" s="2" t="s">
        <v>159</v>
      </c>
      <c r="B30" s="54" t="s">
        <v>47</v>
      </c>
      <c r="C30" s="55" t="s">
        <v>181</v>
      </c>
      <c r="D30" s="4" t="s">
        <v>96</v>
      </c>
      <c r="E30" s="44">
        <v>0</v>
      </c>
      <c r="F30" s="45"/>
      <c r="G30" s="45"/>
      <c r="I30" s="80"/>
    </row>
    <row r="31" spans="1:13" x14ac:dyDescent="0.3">
      <c r="A31" s="2" t="s">
        <v>160</v>
      </c>
      <c r="B31" s="54" t="s">
        <v>48</v>
      </c>
      <c r="C31" s="55" t="s">
        <v>182</v>
      </c>
      <c r="D31" s="4" t="s">
        <v>96</v>
      </c>
      <c r="E31" s="44">
        <v>0</v>
      </c>
      <c r="F31" s="45"/>
      <c r="G31" s="45"/>
      <c r="I31" s="80"/>
    </row>
    <row r="32" spans="1:13" x14ac:dyDescent="0.3">
      <c r="A32" s="2"/>
      <c r="B32" s="54"/>
      <c r="C32" s="55"/>
      <c r="D32" s="4"/>
      <c r="E32" s="44"/>
      <c r="F32" s="45"/>
      <c r="G32" s="45"/>
      <c r="I32" s="80"/>
    </row>
    <row r="33" spans="1:9" ht="30" x14ac:dyDescent="0.3">
      <c r="A33" s="2">
        <v>3.3</v>
      </c>
      <c r="B33" s="2" t="s">
        <v>20</v>
      </c>
      <c r="C33" s="55" t="s">
        <v>656</v>
      </c>
      <c r="D33" s="4"/>
      <c r="E33" s="44"/>
      <c r="F33" s="45"/>
      <c r="G33" s="45"/>
      <c r="I33" s="80"/>
    </row>
    <row r="34" spans="1:9" ht="105" x14ac:dyDescent="0.3">
      <c r="A34" s="2" t="s">
        <v>99</v>
      </c>
      <c r="B34" s="2" t="s">
        <v>40</v>
      </c>
      <c r="C34" s="57" t="s">
        <v>357</v>
      </c>
      <c r="D34" s="4" t="s">
        <v>96</v>
      </c>
      <c r="E34" s="44">
        <v>75</v>
      </c>
      <c r="F34" s="45"/>
      <c r="G34" s="45"/>
      <c r="I34" s="80"/>
    </row>
    <row r="35" spans="1:9" ht="75" x14ac:dyDescent="0.3">
      <c r="A35" s="2" t="s">
        <v>100</v>
      </c>
      <c r="B35" s="2" t="s">
        <v>40</v>
      </c>
      <c r="C35" s="57" t="s">
        <v>657</v>
      </c>
      <c r="D35" s="4" t="s">
        <v>96</v>
      </c>
      <c r="E35" s="44">
        <v>880</v>
      </c>
      <c r="F35" s="45"/>
      <c r="G35" s="45"/>
      <c r="I35" s="80"/>
    </row>
    <row r="36" spans="1:9" x14ac:dyDescent="0.3">
      <c r="A36" s="2"/>
      <c r="B36" s="2"/>
      <c r="C36" s="57"/>
      <c r="D36" s="4"/>
      <c r="E36" s="44"/>
      <c r="F36" s="45"/>
      <c r="G36" s="45"/>
      <c r="I36" s="80"/>
    </row>
    <row r="37" spans="1:9" x14ac:dyDescent="0.3">
      <c r="A37" s="122" t="s">
        <v>105</v>
      </c>
      <c r="B37" s="123"/>
      <c r="C37" s="124"/>
      <c r="D37" s="123"/>
      <c r="E37" s="125"/>
      <c r="F37" s="126"/>
      <c r="G37" s="127">
        <f>SUM(G3:G36)</f>
        <v>0</v>
      </c>
      <c r="I37" s="80"/>
    </row>
    <row r="38" spans="1:9" x14ac:dyDescent="0.3">
      <c r="A38" s="166"/>
      <c r="B38" s="167"/>
      <c r="C38" s="168"/>
      <c r="D38" s="167"/>
      <c r="E38" s="169"/>
      <c r="F38" s="170"/>
      <c r="G38" s="171"/>
      <c r="I38" s="80"/>
    </row>
    <row r="39" spans="1:9" x14ac:dyDescent="0.3">
      <c r="A39" s="172"/>
      <c r="B39" s="173"/>
      <c r="C39" s="174"/>
      <c r="D39" s="173"/>
      <c r="E39" s="175"/>
      <c r="F39" s="176"/>
      <c r="G39" s="177"/>
      <c r="I39" s="80"/>
    </row>
    <row r="40" spans="1:9" ht="30" x14ac:dyDescent="0.3">
      <c r="A40" s="128" t="s">
        <v>0</v>
      </c>
      <c r="B40" s="128" t="s">
        <v>1</v>
      </c>
      <c r="C40" s="129" t="s">
        <v>2</v>
      </c>
      <c r="D40" s="128" t="s">
        <v>3</v>
      </c>
      <c r="E40" s="130" t="s">
        <v>613</v>
      </c>
      <c r="F40" s="131" t="s">
        <v>4</v>
      </c>
      <c r="G40" s="132" t="s">
        <v>5</v>
      </c>
      <c r="I40" s="80"/>
    </row>
    <row r="41" spans="1:9" x14ac:dyDescent="0.3">
      <c r="A41" s="122" t="s">
        <v>614</v>
      </c>
      <c r="B41" s="123"/>
      <c r="C41" s="124"/>
      <c r="D41" s="123"/>
      <c r="E41" s="125"/>
      <c r="F41" s="126"/>
      <c r="G41" s="127">
        <f>G37</f>
        <v>0</v>
      </c>
      <c r="I41" s="80"/>
    </row>
    <row r="42" spans="1:9" x14ac:dyDescent="0.3">
      <c r="A42" s="2">
        <v>3.4</v>
      </c>
      <c r="B42" s="2" t="s">
        <v>322</v>
      </c>
      <c r="C42" s="57" t="s">
        <v>323</v>
      </c>
      <c r="D42" s="4"/>
      <c r="E42" s="44"/>
      <c r="F42" s="45"/>
      <c r="G42" s="45"/>
      <c r="I42" s="80"/>
    </row>
    <row r="43" spans="1:9" ht="45" x14ac:dyDescent="0.3">
      <c r="A43" s="2" t="s">
        <v>101</v>
      </c>
      <c r="B43" s="2" t="s">
        <v>40</v>
      </c>
      <c r="C43" s="57" t="s">
        <v>660</v>
      </c>
      <c r="D43" s="4" t="s">
        <v>95</v>
      </c>
      <c r="E43" s="44">
        <v>750</v>
      </c>
      <c r="F43" s="45"/>
      <c r="G43" s="45"/>
      <c r="I43" s="80"/>
    </row>
    <row r="44" spans="1:9" ht="45" x14ac:dyDescent="0.3">
      <c r="A44" s="2" t="s">
        <v>684</v>
      </c>
      <c r="B44" s="2" t="s">
        <v>40</v>
      </c>
      <c r="C44" s="57" t="s">
        <v>661</v>
      </c>
      <c r="D44" s="4" t="s">
        <v>95</v>
      </c>
      <c r="E44" s="44">
        <v>3315</v>
      </c>
      <c r="F44" s="45"/>
      <c r="G44" s="45"/>
      <c r="I44" s="80"/>
    </row>
    <row r="45" spans="1:9" x14ac:dyDescent="0.3">
      <c r="A45" s="2"/>
      <c r="B45" s="54"/>
      <c r="C45" s="57"/>
      <c r="D45" s="4"/>
      <c r="E45" s="44"/>
      <c r="F45" s="45"/>
      <c r="G45" s="45"/>
      <c r="I45" s="80"/>
    </row>
    <row r="46" spans="1:9" ht="30" x14ac:dyDescent="0.3">
      <c r="A46" s="2">
        <v>3.5</v>
      </c>
      <c r="B46" s="2" t="s">
        <v>324</v>
      </c>
      <c r="C46" s="55" t="s">
        <v>658</v>
      </c>
      <c r="D46" s="4" t="s">
        <v>95</v>
      </c>
      <c r="E46" s="44">
        <v>750</v>
      </c>
      <c r="F46" s="45"/>
      <c r="G46" s="45"/>
      <c r="I46" s="80"/>
    </row>
    <row r="47" spans="1:9" ht="30" x14ac:dyDescent="0.3">
      <c r="A47" s="2">
        <v>3.6</v>
      </c>
      <c r="B47" s="2" t="s">
        <v>324</v>
      </c>
      <c r="C47" s="55" t="s">
        <v>659</v>
      </c>
      <c r="D47" s="4" t="s">
        <v>95</v>
      </c>
      <c r="E47" s="44">
        <v>3315</v>
      </c>
      <c r="F47" s="45"/>
      <c r="G47" s="45"/>
      <c r="I47" s="80"/>
    </row>
    <row r="48" spans="1:9" x14ac:dyDescent="0.3">
      <c r="A48" s="2"/>
      <c r="B48" s="2"/>
      <c r="C48" s="55"/>
      <c r="D48" s="4"/>
      <c r="E48" s="44"/>
      <c r="F48" s="45"/>
      <c r="G48" s="45"/>
      <c r="I48" s="80"/>
    </row>
    <row r="49" spans="1:9" ht="60" x14ac:dyDescent="0.3">
      <c r="A49" s="2">
        <v>3.7</v>
      </c>
      <c r="B49" s="147" t="s">
        <v>682</v>
      </c>
      <c r="C49" s="148" t="s">
        <v>683</v>
      </c>
      <c r="D49" s="147" t="s">
        <v>96</v>
      </c>
      <c r="E49" s="44">
        <v>5100</v>
      </c>
      <c r="F49" s="45"/>
      <c r="G49" s="45"/>
      <c r="I49" s="80"/>
    </row>
    <row r="50" spans="1:9" x14ac:dyDescent="0.3">
      <c r="A50" s="49"/>
      <c r="B50" s="49"/>
      <c r="C50" s="58"/>
      <c r="D50" s="51"/>
      <c r="E50" s="44"/>
      <c r="F50" s="45"/>
      <c r="G50" s="45"/>
      <c r="I50" s="80"/>
    </row>
    <row r="51" spans="1:9" x14ac:dyDescent="0.3">
      <c r="A51" s="188" t="s">
        <v>34</v>
      </c>
      <c r="B51" s="188"/>
      <c r="C51" s="188"/>
      <c r="D51" s="188"/>
      <c r="E51" s="188"/>
      <c r="F51" s="188"/>
      <c r="G51" s="36">
        <f>SUM(G41:G50)</f>
        <v>0</v>
      </c>
      <c r="I51" s="80"/>
    </row>
  </sheetData>
  <mergeCells count="2">
    <mergeCell ref="A2:G2"/>
    <mergeCell ref="A51:F51"/>
  </mergeCells>
  <phoneticPr fontId="15" type="noConversion"/>
  <pageMargins left="0.49212598425196852" right="0.49212598425196852" top="0.6889763779527559" bottom="0.6889763779527559" header="0.31496062992125984" footer="0.31496062992125984"/>
  <pageSetup paperSize="9" scale="81" fitToHeight="0" orientation="portrait" r:id="rId1"/>
  <rowBreaks count="1" manualBreakCount="1">
    <brk id="38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L99"/>
  <sheetViews>
    <sheetView view="pageBreakPreview" topLeftCell="A55" zoomScaleNormal="100" zoomScaleSheetLayoutView="100" workbookViewId="0">
      <selection activeCell="F27" sqref="F9:G27"/>
    </sheetView>
  </sheetViews>
  <sheetFormatPr defaultColWidth="9" defaultRowHeight="15" x14ac:dyDescent="0.3"/>
  <cols>
    <col min="1" max="2" width="10.625" style="9" customWidth="1"/>
    <col min="3" max="3" width="30.625" style="9" customWidth="1"/>
    <col min="4" max="4" width="10.625" style="13" customWidth="1"/>
    <col min="5" max="5" width="11.625" style="13" customWidth="1"/>
    <col min="6" max="6" width="11.625" style="10" customWidth="1"/>
    <col min="7" max="7" width="15.625" style="10" customWidth="1"/>
    <col min="8" max="8" width="9" style="9"/>
    <col min="9" max="9" width="15.625" style="14" customWidth="1"/>
    <col min="10" max="10" width="10.375" style="9" bestFit="1" customWidth="1"/>
    <col min="11" max="11" width="9" style="9"/>
    <col min="12" max="13" width="10.375" style="9" bestFit="1" customWidth="1"/>
    <col min="14" max="16384" width="9" style="9"/>
  </cols>
  <sheetData>
    <row r="1" spans="1:9" s="41" customFormat="1" ht="30" x14ac:dyDescent="0.35">
      <c r="A1" s="19" t="s">
        <v>0</v>
      </c>
      <c r="B1" s="19" t="s">
        <v>1</v>
      </c>
      <c r="C1" s="19" t="s">
        <v>2</v>
      </c>
      <c r="D1" s="19" t="s">
        <v>3</v>
      </c>
      <c r="E1" s="6" t="s">
        <v>102</v>
      </c>
      <c r="F1" s="20" t="s">
        <v>4</v>
      </c>
      <c r="G1" s="20" t="s">
        <v>5</v>
      </c>
      <c r="I1" s="40"/>
    </row>
    <row r="2" spans="1:9" s="41" customFormat="1" x14ac:dyDescent="0.35">
      <c r="A2" s="187"/>
      <c r="B2" s="187"/>
      <c r="C2" s="187"/>
      <c r="D2" s="187"/>
      <c r="E2" s="187"/>
      <c r="F2" s="187"/>
      <c r="G2" s="187"/>
      <c r="I2" s="14"/>
    </row>
    <row r="3" spans="1:9" s="41" customFormat="1" x14ac:dyDescent="0.3">
      <c r="A3" s="5"/>
      <c r="B3" s="16" t="s">
        <v>282</v>
      </c>
      <c r="C3" s="74" t="s">
        <v>284</v>
      </c>
      <c r="D3" s="64"/>
      <c r="E3" s="44"/>
      <c r="F3" s="45"/>
      <c r="G3" s="45"/>
      <c r="H3" s="9"/>
      <c r="I3" s="12"/>
    </row>
    <row r="4" spans="1:9" s="41" customFormat="1" x14ac:dyDescent="0.3">
      <c r="A4" s="4"/>
      <c r="B4" s="17" t="s">
        <v>36</v>
      </c>
      <c r="C4" s="73" t="s">
        <v>285</v>
      </c>
      <c r="D4" s="17"/>
      <c r="E4" s="44"/>
      <c r="F4" s="45"/>
      <c r="G4" s="45"/>
      <c r="H4" s="9"/>
      <c r="I4" s="12"/>
    </row>
    <row r="5" spans="1:9" x14ac:dyDescent="0.3">
      <c r="A5" s="4"/>
      <c r="B5" s="17"/>
      <c r="C5" s="17"/>
      <c r="D5" s="17"/>
      <c r="E5" s="44"/>
      <c r="F5" s="45"/>
      <c r="G5" s="45"/>
      <c r="I5" s="12"/>
    </row>
    <row r="6" spans="1:9" x14ac:dyDescent="0.3">
      <c r="A6" s="4"/>
      <c r="B6" s="47">
        <v>8.3000000000000007</v>
      </c>
      <c r="C6" s="48" t="s">
        <v>153</v>
      </c>
      <c r="D6" s="17"/>
      <c r="E6" s="44"/>
      <c r="F6" s="45"/>
      <c r="G6" s="45"/>
      <c r="I6" s="12"/>
    </row>
    <row r="7" spans="1:9" x14ac:dyDescent="0.3">
      <c r="A7" s="4"/>
      <c r="B7" s="47"/>
      <c r="C7" s="48"/>
      <c r="D7" s="17"/>
      <c r="E7" s="44"/>
      <c r="F7" s="45"/>
      <c r="G7" s="45"/>
      <c r="I7" s="12"/>
    </row>
    <row r="8" spans="1:9" x14ac:dyDescent="0.3">
      <c r="A8" s="4"/>
      <c r="B8" s="47"/>
      <c r="C8" s="1" t="s">
        <v>361</v>
      </c>
      <c r="D8" s="17"/>
      <c r="E8" s="44"/>
      <c r="F8" s="45"/>
      <c r="G8" s="45"/>
      <c r="I8" s="12"/>
    </row>
    <row r="9" spans="1:9" x14ac:dyDescent="0.3">
      <c r="A9" s="4"/>
      <c r="B9" s="47"/>
      <c r="C9" s="48"/>
      <c r="D9" s="17"/>
      <c r="E9" s="44"/>
      <c r="F9" s="45"/>
      <c r="G9" s="45"/>
      <c r="I9" s="12"/>
    </row>
    <row r="10" spans="1:9" x14ac:dyDescent="0.3">
      <c r="A10" s="2">
        <v>4.0999999999999996</v>
      </c>
      <c r="B10" s="2" t="s">
        <v>7</v>
      </c>
      <c r="C10" s="3" t="s">
        <v>162</v>
      </c>
      <c r="D10" s="4"/>
      <c r="E10" s="44"/>
      <c r="F10" s="45"/>
      <c r="G10" s="45"/>
      <c r="I10" s="12"/>
    </row>
    <row r="11" spans="1:9" ht="45" x14ac:dyDescent="0.3">
      <c r="A11" s="2" t="s">
        <v>64</v>
      </c>
      <c r="B11" s="2" t="s">
        <v>10</v>
      </c>
      <c r="C11" s="3" t="s">
        <v>161</v>
      </c>
      <c r="D11" s="4"/>
      <c r="E11" s="44"/>
      <c r="F11" s="45"/>
      <c r="G11" s="45"/>
      <c r="I11" s="12"/>
    </row>
    <row r="12" spans="1:9" x14ac:dyDescent="0.3">
      <c r="A12" s="2"/>
      <c r="B12" s="2"/>
      <c r="C12" s="3"/>
      <c r="D12" s="4"/>
      <c r="E12" s="44"/>
      <c r="F12" s="45"/>
      <c r="G12" s="45"/>
      <c r="I12" s="12"/>
    </row>
    <row r="13" spans="1:9" ht="30" x14ac:dyDescent="0.3">
      <c r="A13" s="2" t="s">
        <v>163</v>
      </c>
      <c r="B13" s="2" t="s">
        <v>40</v>
      </c>
      <c r="C13" s="3" t="s">
        <v>515</v>
      </c>
      <c r="D13" s="4"/>
      <c r="E13" s="44"/>
      <c r="F13" s="45"/>
      <c r="G13" s="45"/>
      <c r="I13" s="12"/>
    </row>
    <row r="14" spans="1:9" x14ac:dyDescent="0.3">
      <c r="A14" s="2"/>
      <c r="B14" s="2"/>
      <c r="C14" s="3" t="s">
        <v>168</v>
      </c>
      <c r="D14" s="4"/>
      <c r="E14" s="44">
        <v>600</v>
      </c>
      <c r="F14" s="45"/>
      <c r="G14" s="45"/>
      <c r="I14" s="12"/>
    </row>
    <row r="15" spans="1:9" x14ac:dyDescent="0.3">
      <c r="A15" s="2" t="s">
        <v>164</v>
      </c>
      <c r="B15" s="2" t="s">
        <v>137</v>
      </c>
      <c r="C15" s="3" t="s">
        <v>37</v>
      </c>
      <c r="D15" s="4" t="s">
        <v>38</v>
      </c>
      <c r="E15" s="44">
        <f>+E14*0.3</f>
        <v>180</v>
      </c>
      <c r="F15" s="45"/>
      <c r="G15" s="45"/>
      <c r="I15" s="12"/>
    </row>
    <row r="16" spans="1:9" x14ac:dyDescent="0.3">
      <c r="A16" s="2" t="s">
        <v>165</v>
      </c>
      <c r="B16" s="2" t="s">
        <v>140</v>
      </c>
      <c r="C16" s="3" t="s">
        <v>39</v>
      </c>
      <c r="D16" s="4" t="s">
        <v>38</v>
      </c>
      <c r="E16" s="44">
        <f>+E14*0.7</f>
        <v>420</v>
      </c>
      <c r="F16" s="45"/>
      <c r="G16" s="45"/>
      <c r="I16" s="12"/>
    </row>
    <row r="17" spans="1:10" x14ac:dyDescent="0.3">
      <c r="A17" s="2"/>
      <c r="B17" s="2"/>
      <c r="C17" s="3"/>
      <c r="D17" s="4"/>
      <c r="E17" s="44"/>
      <c r="F17" s="45"/>
      <c r="G17" s="45"/>
      <c r="I17" s="12"/>
    </row>
    <row r="18" spans="1:10" x14ac:dyDescent="0.3">
      <c r="A18" s="2" t="s">
        <v>65</v>
      </c>
      <c r="B18" s="2" t="s">
        <v>11</v>
      </c>
      <c r="C18" s="3" t="s">
        <v>166</v>
      </c>
      <c r="D18" s="4"/>
      <c r="E18" s="44"/>
      <c r="F18" s="45"/>
      <c r="G18" s="45"/>
      <c r="I18" s="12"/>
    </row>
    <row r="19" spans="1:10" x14ac:dyDescent="0.3">
      <c r="A19" s="2" t="s">
        <v>170</v>
      </c>
      <c r="B19" s="2" t="s">
        <v>41</v>
      </c>
      <c r="C19" s="3" t="s">
        <v>167</v>
      </c>
      <c r="D19" s="4" t="s">
        <v>96</v>
      </c>
      <c r="E19" s="44">
        <f>+SUM(E15:E16)*0.6*1.1*0.65</f>
        <v>257.40000000000003</v>
      </c>
      <c r="F19" s="45"/>
      <c r="G19" s="45"/>
      <c r="I19" s="12"/>
    </row>
    <row r="20" spans="1:10" x14ac:dyDescent="0.3">
      <c r="A20" s="2"/>
      <c r="B20" s="2"/>
      <c r="C20" s="3"/>
      <c r="D20" s="4"/>
      <c r="E20" s="44"/>
      <c r="F20" s="45"/>
      <c r="G20" s="45"/>
      <c r="I20" s="12"/>
    </row>
    <row r="21" spans="1:10" ht="30" x14ac:dyDescent="0.3">
      <c r="A21" s="2" t="s">
        <v>66</v>
      </c>
      <c r="B21" s="2" t="s">
        <v>12</v>
      </c>
      <c r="C21" s="3" t="s">
        <v>171</v>
      </c>
      <c r="D21" s="4" t="s">
        <v>96</v>
      </c>
      <c r="E21" s="44">
        <v>35</v>
      </c>
      <c r="F21" s="45"/>
      <c r="G21" s="45"/>
      <c r="I21" s="12"/>
    </row>
    <row r="22" spans="1:10" x14ac:dyDescent="0.3">
      <c r="A22" s="2"/>
      <c r="B22" s="2"/>
      <c r="C22" s="3"/>
      <c r="D22" s="4"/>
      <c r="E22" s="44"/>
      <c r="F22" s="45"/>
      <c r="G22" s="45"/>
      <c r="I22" s="12"/>
    </row>
    <row r="23" spans="1:10" x14ac:dyDescent="0.3">
      <c r="A23" s="2">
        <v>4.2</v>
      </c>
      <c r="B23" s="2" t="s">
        <v>18</v>
      </c>
      <c r="C23" s="1" t="s">
        <v>172</v>
      </c>
      <c r="D23" s="4"/>
      <c r="E23" s="44"/>
      <c r="F23" s="45"/>
      <c r="G23" s="45"/>
      <c r="I23" s="12"/>
    </row>
    <row r="24" spans="1:10" x14ac:dyDescent="0.3">
      <c r="A24" s="2" t="s">
        <v>516</v>
      </c>
      <c r="B24" s="2" t="s">
        <v>42</v>
      </c>
      <c r="C24" s="3" t="s">
        <v>173</v>
      </c>
      <c r="D24" s="4"/>
      <c r="E24" s="44">
        <f>+E14*0.6*0.8</f>
        <v>288</v>
      </c>
      <c r="F24" s="45"/>
      <c r="G24" s="45"/>
      <c r="I24" s="12"/>
    </row>
    <row r="25" spans="1:10" ht="30" x14ac:dyDescent="0.3">
      <c r="A25" s="2" t="s">
        <v>517</v>
      </c>
      <c r="B25" s="2" t="s">
        <v>12</v>
      </c>
      <c r="C25" s="3" t="s">
        <v>174</v>
      </c>
      <c r="D25" s="4" t="s">
        <v>96</v>
      </c>
      <c r="E25" s="44">
        <f>+E24</f>
        <v>288</v>
      </c>
      <c r="F25" s="45"/>
      <c r="G25" s="45"/>
      <c r="I25" s="12"/>
    </row>
    <row r="26" spans="1:10" x14ac:dyDescent="0.3">
      <c r="A26" s="2"/>
      <c r="B26" s="2"/>
      <c r="C26" s="3"/>
      <c r="D26" s="4"/>
      <c r="E26" s="44"/>
      <c r="F26" s="45"/>
      <c r="G26" s="45"/>
      <c r="I26" s="12"/>
    </row>
    <row r="27" spans="1:10" x14ac:dyDescent="0.3">
      <c r="A27" s="2" t="s">
        <v>543</v>
      </c>
      <c r="B27" s="2" t="s">
        <v>544</v>
      </c>
      <c r="C27" s="3" t="s">
        <v>545</v>
      </c>
      <c r="D27" s="4" t="s">
        <v>96</v>
      </c>
      <c r="E27" s="44">
        <f>+E14*0.6*0.15</f>
        <v>54</v>
      </c>
      <c r="F27" s="45"/>
      <c r="G27" s="45"/>
      <c r="I27" s="12"/>
    </row>
    <row r="28" spans="1:10" x14ac:dyDescent="0.3">
      <c r="A28" s="2"/>
      <c r="B28" s="2"/>
      <c r="C28" s="3"/>
      <c r="D28" s="4"/>
      <c r="E28" s="44"/>
      <c r="F28" s="45"/>
      <c r="G28" s="45"/>
      <c r="I28" s="12"/>
    </row>
    <row r="29" spans="1:10" x14ac:dyDescent="0.3">
      <c r="A29" s="4"/>
      <c r="B29" s="47"/>
      <c r="C29" s="1" t="s">
        <v>362</v>
      </c>
      <c r="D29" s="17"/>
      <c r="E29" s="44"/>
      <c r="F29" s="45"/>
      <c r="G29" s="45"/>
      <c r="I29" s="12"/>
    </row>
    <row r="30" spans="1:10" x14ac:dyDescent="0.3">
      <c r="A30" s="4"/>
      <c r="B30" s="47"/>
      <c r="C30" s="48"/>
      <c r="D30" s="17"/>
      <c r="E30" s="44"/>
      <c r="F30" s="45"/>
      <c r="G30" s="45"/>
      <c r="I30" s="9"/>
      <c r="J30" s="12"/>
    </row>
    <row r="31" spans="1:10" x14ac:dyDescent="0.3">
      <c r="A31" s="2">
        <v>4.3</v>
      </c>
      <c r="B31" s="2" t="s">
        <v>7</v>
      </c>
      <c r="C31" s="3" t="s">
        <v>162</v>
      </c>
      <c r="D31" s="4"/>
      <c r="E31" s="44"/>
      <c r="F31" s="45"/>
      <c r="G31" s="45"/>
      <c r="I31" s="12"/>
    </row>
    <row r="32" spans="1:10" ht="45" x14ac:dyDescent="0.3">
      <c r="A32" s="2" t="s">
        <v>518</v>
      </c>
      <c r="B32" s="2" t="s">
        <v>10</v>
      </c>
      <c r="C32" s="3" t="s">
        <v>161</v>
      </c>
      <c r="D32" s="4"/>
      <c r="E32" s="44"/>
      <c r="F32" s="45"/>
      <c r="G32" s="45"/>
      <c r="I32" s="12"/>
    </row>
    <row r="33" spans="1:9" x14ac:dyDescent="0.3">
      <c r="A33" s="2"/>
      <c r="B33" s="2"/>
      <c r="C33" s="3"/>
      <c r="D33" s="4"/>
      <c r="E33" s="44"/>
      <c r="F33" s="45"/>
      <c r="G33" s="45"/>
      <c r="I33" s="12"/>
    </row>
    <row r="34" spans="1:9" ht="30" x14ac:dyDescent="0.3">
      <c r="A34" s="2" t="s">
        <v>519</v>
      </c>
      <c r="B34" s="2" t="s">
        <v>40</v>
      </c>
      <c r="C34" s="3" t="s">
        <v>515</v>
      </c>
      <c r="D34" s="4"/>
      <c r="E34" s="44"/>
      <c r="F34" s="45"/>
      <c r="G34" s="45"/>
      <c r="I34" s="12"/>
    </row>
    <row r="35" spans="1:9" x14ac:dyDescent="0.3">
      <c r="A35" s="2"/>
      <c r="B35" s="2"/>
      <c r="C35" s="3" t="s">
        <v>168</v>
      </c>
      <c r="D35" s="4"/>
      <c r="E35" s="44"/>
      <c r="F35" s="45"/>
      <c r="G35" s="45"/>
      <c r="I35" s="12"/>
    </row>
    <row r="36" spans="1:9" x14ac:dyDescent="0.3">
      <c r="A36" s="2" t="s">
        <v>520</v>
      </c>
      <c r="B36" s="2" t="s">
        <v>137</v>
      </c>
      <c r="C36" s="3" t="s">
        <v>37</v>
      </c>
      <c r="D36" s="4" t="s">
        <v>38</v>
      </c>
      <c r="E36" s="44">
        <v>100</v>
      </c>
      <c r="F36" s="45"/>
      <c r="G36" s="45"/>
      <c r="I36" s="12"/>
    </row>
    <row r="37" spans="1:9" x14ac:dyDescent="0.3">
      <c r="A37" s="2" t="s">
        <v>521</v>
      </c>
      <c r="B37" s="2" t="s">
        <v>140</v>
      </c>
      <c r="C37" s="3" t="s">
        <v>39</v>
      </c>
      <c r="D37" s="4" t="s">
        <v>38</v>
      </c>
      <c r="E37" s="44">
        <v>0</v>
      </c>
      <c r="F37" s="45"/>
      <c r="G37" s="45"/>
      <c r="I37" s="12"/>
    </row>
    <row r="38" spans="1:9" x14ac:dyDescent="0.3">
      <c r="A38" s="2"/>
      <c r="B38" s="2"/>
      <c r="C38" s="3"/>
      <c r="D38" s="4"/>
      <c r="E38" s="44"/>
      <c r="F38" s="45"/>
      <c r="G38" s="45"/>
      <c r="I38" s="12"/>
    </row>
    <row r="39" spans="1:9" x14ac:dyDescent="0.3">
      <c r="A39" s="2" t="s">
        <v>522</v>
      </c>
      <c r="B39" s="2" t="s">
        <v>11</v>
      </c>
      <c r="C39" s="3" t="s">
        <v>166</v>
      </c>
      <c r="D39" s="4"/>
      <c r="E39" s="44"/>
      <c r="F39" s="45"/>
      <c r="G39" s="45"/>
      <c r="I39" s="12"/>
    </row>
    <row r="40" spans="1:9" x14ac:dyDescent="0.3">
      <c r="A40" s="2" t="s">
        <v>523</v>
      </c>
      <c r="B40" s="2" t="s">
        <v>41</v>
      </c>
      <c r="C40" s="3" t="s">
        <v>167</v>
      </c>
      <c r="D40" s="4" t="s">
        <v>96</v>
      </c>
      <c r="E40" s="44">
        <v>1</v>
      </c>
      <c r="F40" s="45"/>
      <c r="G40" s="45"/>
      <c r="I40" s="12"/>
    </row>
    <row r="41" spans="1:9" x14ac:dyDescent="0.3">
      <c r="A41" s="2"/>
      <c r="B41" s="2"/>
      <c r="C41" s="3"/>
      <c r="D41" s="4"/>
      <c r="E41" s="44"/>
      <c r="F41" s="45"/>
      <c r="G41" s="45"/>
      <c r="I41" s="12"/>
    </row>
    <row r="42" spans="1:9" ht="30" x14ac:dyDescent="0.3">
      <c r="A42" s="2" t="s">
        <v>524</v>
      </c>
      <c r="B42" s="2" t="s">
        <v>12</v>
      </c>
      <c r="C42" s="3" t="s">
        <v>171</v>
      </c>
      <c r="D42" s="4" t="s">
        <v>96</v>
      </c>
      <c r="E42" s="44">
        <v>5</v>
      </c>
      <c r="F42" s="45"/>
      <c r="G42" s="45"/>
      <c r="I42" s="12"/>
    </row>
    <row r="43" spans="1:9" x14ac:dyDescent="0.3">
      <c r="A43" s="2"/>
      <c r="B43" s="2"/>
      <c r="C43" s="3"/>
      <c r="D43" s="4"/>
      <c r="E43" s="44"/>
      <c r="F43" s="45"/>
      <c r="G43" s="45"/>
      <c r="I43" s="12"/>
    </row>
    <row r="44" spans="1:9" x14ac:dyDescent="0.3">
      <c r="A44" s="2">
        <v>4.4000000000000004</v>
      </c>
      <c r="B44" s="2" t="s">
        <v>18</v>
      </c>
      <c r="C44" s="1" t="s">
        <v>172</v>
      </c>
      <c r="D44" s="4"/>
      <c r="E44" s="44"/>
      <c r="F44" s="45"/>
      <c r="G44" s="45"/>
      <c r="I44" s="12"/>
    </row>
    <row r="45" spans="1:9" x14ac:dyDescent="0.3">
      <c r="A45" s="2" t="s">
        <v>525</v>
      </c>
      <c r="B45" s="2" t="s">
        <v>42</v>
      </c>
      <c r="C45" s="3" t="s">
        <v>173</v>
      </c>
      <c r="D45" s="4"/>
      <c r="E45" s="44">
        <f>+E36*0.6*0.8</f>
        <v>48</v>
      </c>
      <c r="F45" s="45"/>
      <c r="G45" s="45"/>
      <c r="I45" s="12"/>
    </row>
    <row r="46" spans="1:9" ht="30" x14ac:dyDescent="0.3">
      <c r="A46" s="2" t="s">
        <v>526</v>
      </c>
      <c r="B46" s="2" t="s">
        <v>12</v>
      </c>
      <c r="C46" s="3" t="s">
        <v>174</v>
      </c>
      <c r="D46" s="4" t="s">
        <v>96</v>
      </c>
      <c r="E46" s="44">
        <f>+E45</f>
        <v>48</v>
      </c>
      <c r="F46" s="45"/>
      <c r="G46" s="45"/>
      <c r="I46" s="12"/>
    </row>
    <row r="47" spans="1:9" x14ac:dyDescent="0.3">
      <c r="A47" s="2"/>
      <c r="B47" s="2"/>
      <c r="C47" s="3"/>
      <c r="D47" s="4"/>
      <c r="E47" s="44"/>
      <c r="F47" s="45"/>
      <c r="G47" s="45"/>
      <c r="I47" s="12"/>
    </row>
    <row r="48" spans="1:9" x14ac:dyDescent="0.3">
      <c r="A48" s="2" t="s">
        <v>546</v>
      </c>
      <c r="B48" s="2" t="s">
        <v>544</v>
      </c>
      <c r="C48" s="3" t="s">
        <v>545</v>
      </c>
      <c r="D48" s="4" t="s">
        <v>96</v>
      </c>
      <c r="E48" s="44">
        <f>+E46</f>
        <v>48</v>
      </c>
      <c r="F48" s="45"/>
      <c r="G48" s="45"/>
      <c r="I48" s="12"/>
    </row>
    <row r="49" spans="1:9" x14ac:dyDescent="0.3">
      <c r="A49" s="122" t="s">
        <v>105</v>
      </c>
      <c r="B49" s="123"/>
      <c r="C49" s="124"/>
      <c r="D49" s="123"/>
      <c r="E49" s="125"/>
      <c r="F49" s="126"/>
      <c r="G49" s="127">
        <f>SUM(G3:G48)</f>
        <v>0</v>
      </c>
      <c r="I49" s="12"/>
    </row>
    <row r="50" spans="1:9" x14ac:dyDescent="0.3">
      <c r="A50" s="166"/>
      <c r="B50" s="167"/>
      <c r="C50" s="168"/>
      <c r="D50" s="167"/>
      <c r="E50" s="169"/>
      <c r="F50" s="170"/>
      <c r="G50" s="171"/>
      <c r="I50" s="12"/>
    </row>
    <row r="51" spans="1:9" x14ac:dyDescent="0.3">
      <c r="A51" s="172"/>
      <c r="B51" s="173"/>
      <c r="C51" s="174"/>
      <c r="D51" s="173"/>
      <c r="E51" s="175"/>
      <c r="F51" s="176"/>
      <c r="G51" s="177"/>
      <c r="I51" s="12"/>
    </row>
    <row r="52" spans="1:9" ht="30" x14ac:dyDescent="0.3">
      <c r="A52" s="128" t="s">
        <v>0</v>
      </c>
      <c r="B52" s="128" t="s">
        <v>1</v>
      </c>
      <c r="C52" s="129" t="s">
        <v>2</v>
      </c>
      <c r="D52" s="128" t="s">
        <v>3</v>
      </c>
      <c r="E52" s="130" t="s">
        <v>613</v>
      </c>
      <c r="F52" s="131" t="s">
        <v>4</v>
      </c>
      <c r="G52" s="132" t="s">
        <v>5</v>
      </c>
      <c r="I52" s="12"/>
    </row>
    <row r="53" spans="1:9" s="79" customFormat="1" x14ac:dyDescent="0.3">
      <c r="A53" s="122" t="s">
        <v>614</v>
      </c>
      <c r="B53" s="123"/>
      <c r="C53" s="124"/>
      <c r="D53" s="123"/>
      <c r="E53" s="125"/>
      <c r="F53" s="126"/>
      <c r="G53" s="127">
        <f>G49</f>
        <v>0</v>
      </c>
      <c r="I53" s="80"/>
    </row>
    <row r="54" spans="1:9" s="79" customFormat="1" x14ac:dyDescent="0.3">
      <c r="A54" s="2"/>
      <c r="B54" s="2"/>
      <c r="C54" s="3"/>
      <c r="D54" s="4"/>
      <c r="E54" s="44"/>
      <c r="F54" s="45"/>
      <c r="G54" s="45"/>
      <c r="I54" s="80"/>
    </row>
    <row r="55" spans="1:9" s="79" customFormat="1" x14ac:dyDescent="0.3">
      <c r="A55" s="2"/>
      <c r="B55" s="2"/>
      <c r="C55" s="3" t="s">
        <v>363</v>
      </c>
      <c r="D55" s="4"/>
      <c r="E55" s="44"/>
      <c r="F55" s="45"/>
      <c r="G55" s="45"/>
      <c r="I55" s="80"/>
    </row>
    <row r="56" spans="1:9" s="79" customFormat="1" x14ac:dyDescent="0.3">
      <c r="A56" s="2"/>
      <c r="B56" s="2"/>
      <c r="C56" s="3"/>
      <c r="D56" s="4"/>
      <c r="E56" s="44"/>
      <c r="F56" s="45"/>
      <c r="G56" s="45"/>
      <c r="I56" s="80"/>
    </row>
    <row r="57" spans="1:9" x14ac:dyDescent="0.3">
      <c r="A57" s="2">
        <v>4.5</v>
      </c>
      <c r="B57" s="2" t="s">
        <v>7</v>
      </c>
      <c r="C57" s="3" t="s">
        <v>162</v>
      </c>
      <c r="D57" s="4"/>
      <c r="E57" s="44"/>
      <c r="F57" s="45"/>
      <c r="G57" s="45"/>
      <c r="I57" s="12"/>
    </row>
    <row r="58" spans="1:9" ht="45" x14ac:dyDescent="0.3">
      <c r="A58" s="2" t="s">
        <v>527</v>
      </c>
      <c r="B58" s="2" t="s">
        <v>10</v>
      </c>
      <c r="C58" s="3" t="s">
        <v>161</v>
      </c>
      <c r="D58" s="4"/>
      <c r="E58" s="44"/>
      <c r="F58" s="45"/>
      <c r="G58" s="45"/>
      <c r="I58" s="12"/>
    </row>
    <row r="59" spans="1:9" x14ac:dyDescent="0.3">
      <c r="A59" s="2"/>
      <c r="B59" s="2"/>
      <c r="C59" s="3"/>
      <c r="D59" s="4"/>
      <c r="E59" s="44"/>
      <c r="F59" s="45"/>
      <c r="G59" s="45"/>
      <c r="I59" s="12"/>
    </row>
    <row r="60" spans="1:9" ht="30" x14ac:dyDescent="0.3">
      <c r="A60" s="2" t="s">
        <v>528</v>
      </c>
      <c r="B60" s="2" t="s">
        <v>40</v>
      </c>
      <c r="C60" s="3" t="s">
        <v>515</v>
      </c>
      <c r="D60" s="4"/>
      <c r="E60" s="44"/>
      <c r="F60" s="45"/>
      <c r="G60" s="45"/>
      <c r="I60" s="12"/>
    </row>
    <row r="61" spans="1:9" x14ac:dyDescent="0.3">
      <c r="A61" s="2"/>
      <c r="B61" s="2"/>
      <c r="C61" s="3" t="s">
        <v>168</v>
      </c>
      <c r="D61" s="4"/>
      <c r="E61" s="44">
        <v>350</v>
      </c>
      <c r="F61" s="45"/>
      <c r="G61" s="45"/>
      <c r="I61" s="12"/>
    </row>
    <row r="62" spans="1:9" x14ac:dyDescent="0.3">
      <c r="A62" s="2" t="s">
        <v>529</v>
      </c>
      <c r="B62" s="2" t="s">
        <v>137</v>
      </c>
      <c r="C62" s="3" t="s">
        <v>218</v>
      </c>
      <c r="D62" s="4" t="s">
        <v>38</v>
      </c>
      <c r="E62" s="44">
        <f>+E61*0.25</f>
        <v>87.5</v>
      </c>
      <c r="F62" s="45"/>
      <c r="G62" s="45"/>
      <c r="I62" s="12"/>
    </row>
    <row r="63" spans="1:9" x14ac:dyDescent="0.3">
      <c r="A63" s="2" t="s">
        <v>530</v>
      </c>
      <c r="B63" s="2" t="s">
        <v>140</v>
      </c>
      <c r="C63" s="3" t="s">
        <v>219</v>
      </c>
      <c r="D63" s="4" t="s">
        <v>38</v>
      </c>
      <c r="E63" s="44">
        <f>+E61*0.6</f>
        <v>210</v>
      </c>
      <c r="F63" s="45"/>
      <c r="G63" s="45"/>
      <c r="I63" s="12"/>
    </row>
    <row r="64" spans="1:9" x14ac:dyDescent="0.3">
      <c r="A64" s="2" t="s">
        <v>572</v>
      </c>
      <c r="B64" s="2" t="s">
        <v>140</v>
      </c>
      <c r="C64" s="3" t="s">
        <v>130</v>
      </c>
      <c r="D64" s="4" t="s">
        <v>38</v>
      </c>
      <c r="E64" s="44">
        <f>+E61*0.15</f>
        <v>52.5</v>
      </c>
      <c r="F64" s="45"/>
      <c r="G64" s="45"/>
      <c r="I64" s="12"/>
    </row>
    <row r="65" spans="1:12" x14ac:dyDescent="0.3">
      <c r="A65" s="2"/>
      <c r="B65" s="2"/>
      <c r="C65" s="3"/>
      <c r="D65" s="4"/>
      <c r="E65" s="44"/>
      <c r="F65" s="45"/>
      <c r="G65" s="45"/>
      <c r="I65" s="12"/>
    </row>
    <row r="66" spans="1:12" x14ac:dyDescent="0.3">
      <c r="A66" s="2" t="s">
        <v>531</v>
      </c>
      <c r="B66" s="2" t="s">
        <v>11</v>
      </c>
      <c r="C66" s="3" t="s">
        <v>166</v>
      </c>
      <c r="D66" s="4"/>
      <c r="E66" s="44"/>
      <c r="F66" s="45"/>
      <c r="G66" s="45"/>
      <c r="I66" s="12"/>
    </row>
    <row r="67" spans="1:12" x14ac:dyDescent="0.3">
      <c r="A67" s="2" t="s">
        <v>532</v>
      </c>
      <c r="B67" s="2" t="s">
        <v>41</v>
      </c>
      <c r="C67" s="3" t="s">
        <v>167</v>
      </c>
      <c r="D67" s="4" t="s">
        <v>96</v>
      </c>
      <c r="E67" s="44">
        <f>+SUM(E62:E64)*0.9*2.1*0.85</f>
        <v>562.27499999999998</v>
      </c>
      <c r="F67" s="45"/>
      <c r="G67" s="45"/>
      <c r="I67" s="12"/>
    </row>
    <row r="68" spans="1:12" x14ac:dyDescent="0.3">
      <c r="A68" s="2"/>
      <c r="B68" s="2"/>
      <c r="C68" s="3"/>
      <c r="D68" s="4"/>
      <c r="E68" s="44"/>
      <c r="F68" s="45"/>
      <c r="G68" s="45"/>
      <c r="I68" s="12"/>
    </row>
    <row r="69" spans="1:12" ht="30" x14ac:dyDescent="0.3">
      <c r="A69" s="2" t="s">
        <v>533</v>
      </c>
      <c r="B69" s="2" t="s">
        <v>12</v>
      </c>
      <c r="C69" s="3" t="s">
        <v>171</v>
      </c>
      <c r="D69" s="4" t="s">
        <v>96</v>
      </c>
      <c r="E69" s="44">
        <v>35</v>
      </c>
      <c r="F69" s="45"/>
      <c r="G69" s="45"/>
      <c r="I69" s="12"/>
    </row>
    <row r="70" spans="1:12" x14ac:dyDescent="0.3">
      <c r="A70" s="2"/>
      <c r="B70" s="2"/>
      <c r="C70" s="3"/>
      <c r="D70" s="4"/>
      <c r="E70" s="44"/>
      <c r="F70" s="45"/>
      <c r="G70" s="45"/>
      <c r="I70" s="12"/>
    </row>
    <row r="71" spans="1:12" x14ac:dyDescent="0.3">
      <c r="A71" s="2">
        <v>4.5999999999999996</v>
      </c>
      <c r="B71" s="2" t="s">
        <v>18</v>
      </c>
      <c r="C71" s="1" t="s">
        <v>172</v>
      </c>
      <c r="D71" s="4"/>
      <c r="E71" s="44"/>
      <c r="F71" s="45"/>
      <c r="G71" s="45"/>
      <c r="I71" s="12"/>
    </row>
    <row r="72" spans="1:12" x14ac:dyDescent="0.3">
      <c r="A72" s="2" t="s">
        <v>91</v>
      </c>
      <c r="B72" s="2" t="s">
        <v>42</v>
      </c>
      <c r="C72" s="3" t="s">
        <v>173</v>
      </c>
      <c r="D72" s="4"/>
      <c r="E72" s="44">
        <f>+E61*0.6*0.8</f>
        <v>168</v>
      </c>
      <c r="F72" s="45"/>
      <c r="G72" s="45"/>
      <c r="I72" s="12"/>
    </row>
    <row r="73" spans="1:12" ht="30" x14ac:dyDescent="0.3">
      <c r="A73" s="2" t="s">
        <v>92</v>
      </c>
      <c r="B73" s="2" t="s">
        <v>12</v>
      </c>
      <c r="C73" s="3" t="s">
        <v>174</v>
      </c>
      <c r="D73" s="4" t="s">
        <v>96</v>
      </c>
      <c r="E73" s="44">
        <f>+E72</f>
        <v>168</v>
      </c>
      <c r="F73" s="45"/>
      <c r="G73" s="45"/>
      <c r="I73" s="12"/>
    </row>
    <row r="74" spans="1:12" x14ac:dyDescent="0.3">
      <c r="A74" s="2"/>
      <c r="B74" s="2"/>
      <c r="C74" s="3"/>
      <c r="D74" s="4"/>
      <c r="E74" s="44"/>
      <c r="F74" s="45"/>
      <c r="G74" s="45"/>
      <c r="I74" s="12"/>
    </row>
    <row r="75" spans="1:12" x14ac:dyDescent="0.3">
      <c r="A75" s="2" t="s">
        <v>547</v>
      </c>
      <c r="B75" s="2" t="s">
        <v>544</v>
      </c>
      <c r="C75" s="3" t="s">
        <v>545</v>
      </c>
      <c r="D75" s="4" t="s">
        <v>96</v>
      </c>
      <c r="E75" s="44">
        <f>+E61*0.9*0.15</f>
        <v>47.25</v>
      </c>
      <c r="F75" s="45"/>
      <c r="G75" s="45"/>
      <c r="I75" s="12"/>
    </row>
    <row r="76" spans="1:12" x14ac:dyDescent="0.3">
      <c r="A76" s="2"/>
      <c r="B76" s="2"/>
      <c r="C76" s="3"/>
      <c r="D76" s="4"/>
      <c r="E76" s="44"/>
      <c r="F76" s="45"/>
      <c r="G76" s="45"/>
      <c r="I76" s="12"/>
    </row>
    <row r="77" spans="1:12" x14ac:dyDescent="0.3">
      <c r="A77" s="4"/>
      <c r="B77" s="47"/>
      <c r="C77" s="1" t="s">
        <v>364</v>
      </c>
      <c r="D77" s="17"/>
      <c r="E77" s="44"/>
      <c r="F77" s="45"/>
      <c r="G77" s="45"/>
      <c r="I77" s="12"/>
      <c r="L77" s="12"/>
    </row>
    <row r="78" spans="1:12" x14ac:dyDescent="0.3">
      <c r="A78" s="4"/>
      <c r="B78" s="47"/>
      <c r="C78" s="48"/>
      <c r="D78" s="17"/>
      <c r="E78" s="44"/>
      <c r="F78" s="45"/>
      <c r="G78" s="45"/>
      <c r="I78" s="9"/>
    </row>
    <row r="79" spans="1:12" x14ac:dyDescent="0.3">
      <c r="A79" s="2">
        <v>4.7</v>
      </c>
      <c r="B79" s="2" t="s">
        <v>7</v>
      </c>
      <c r="C79" s="3" t="s">
        <v>162</v>
      </c>
      <c r="D79" s="4"/>
      <c r="E79" s="44"/>
      <c r="F79" s="45"/>
      <c r="G79" s="45"/>
      <c r="I79" s="12"/>
    </row>
    <row r="80" spans="1:12" ht="45" x14ac:dyDescent="0.3">
      <c r="A80" s="2" t="s">
        <v>534</v>
      </c>
      <c r="B80" s="2" t="s">
        <v>10</v>
      </c>
      <c r="C80" s="3" t="s">
        <v>161</v>
      </c>
      <c r="D80" s="4"/>
      <c r="E80" s="44"/>
      <c r="F80" s="45"/>
      <c r="G80" s="45"/>
      <c r="I80" s="12"/>
    </row>
    <row r="81" spans="1:9" x14ac:dyDescent="0.3">
      <c r="A81" s="2"/>
      <c r="B81" s="2"/>
      <c r="C81" s="3"/>
      <c r="D81" s="4"/>
      <c r="E81" s="44"/>
      <c r="F81" s="45"/>
      <c r="G81" s="45"/>
      <c r="I81" s="12"/>
    </row>
    <row r="82" spans="1:9" ht="30" x14ac:dyDescent="0.3">
      <c r="A82" s="2" t="s">
        <v>535</v>
      </c>
      <c r="B82" s="2" t="s">
        <v>40</v>
      </c>
      <c r="C82" s="3" t="s">
        <v>515</v>
      </c>
      <c r="D82" s="4"/>
      <c r="E82" s="44"/>
      <c r="F82" s="45"/>
      <c r="G82" s="45"/>
      <c r="I82" s="12"/>
    </row>
    <row r="83" spans="1:9" x14ac:dyDescent="0.3">
      <c r="A83" s="2"/>
      <c r="B83" s="2"/>
      <c r="C83" s="3" t="s">
        <v>168</v>
      </c>
      <c r="D83" s="4"/>
      <c r="E83" s="44">
        <v>330</v>
      </c>
      <c r="F83" s="45"/>
      <c r="G83" s="45"/>
      <c r="I83" s="12"/>
    </row>
    <row r="84" spans="1:9" x14ac:dyDescent="0.3">
      <c r="A84" s="2" t="s">
        <v>536</v>
      </c>
      <c r="B84" s="2" t="s">
        <v>137</v>
      </c>
      <c r="C84" s="3" t="s">
        <v>218</v>
      </c>
      <c r="D84" s="4" t="s">
        <v>38</v>
      </c>
      <c r="E84" s="44">
        <f>+E83*0.35</f>
        <v>115.49999999999999</v>
      </c>
      <c r="F84" s="45"/>
      <c r="G84" s="45"/>
      <c r="I84" s="12"/>
    </row>
    <row r="85" spans="1:9" x14ac:dyDescent="0.3">
      <c r="A85" s="2" t="s">
        <v>537</v>
      </c>
      <c r="B85" s="2" t="s">
        <v>140</v>
      </c>
      <c r="C85" s="3" t="s">
        <v>219</v>
      </c>
      <c r="D85" s="4" t="s">
        <v>38</v>
      </c>
      <c r="E85" s="44">
        <f>+E83*0.55</f>
        <v>181.50000000000003</v>
      </c>
      <c r="F85" s="45"/>
      <c r="G85" s="45"/>
      <c r="I85" s="12"/>
    </row>
    <row r="86" spans="1:9" x14ac:dyDescent="0.3">
      <c r="A86" s="2" t="s">
        <v>537</v>
      </c>
      <c r="B86" s="2" t="s">
        <v>662</v>
      </c>
      <c r="C86" s="3" t="s">
        <v>130</v>
      </c>
      <c r="D86" s="4" t="s">
        <v>38</v>
      </c>
      <c r="E86" s="44">
        <f>+E83*0.1</f>
        <v>33</v>
      </c>
      <c r="F86" s="45"/>
      <c r="G86" s="45"/>
      <c r="I86" s="12"/>
    </row>
    <row r="87" spans="1:9" x14ac:dyDescent="0.3">
      <c r="A87" s="2"/>
      <c r="B87" s="2"/>
      <c r="C87" s="3"/>
      <c r="D87" s="4"/>
      <c r="E87" s="44"/>
      <c r="F87" s="45"/>
      <c r="G87" s="45"/>
      <c r="I87" s="12"/>
    </row>
    <row r="88" spans="1:9" x14ac:dyDescent="0.3">
      <c r="A88" s="2" t="s">
        <v>538</v>
      </c>
      <c r="B88" s="2" t="s">
        <v>11</v>
      </c>
      <c r="C88" s="3" t="s">
        <v>166</v>
      </c>
      <c r="D88" s="4"/>
      <c r="E88" s="44"/>
      <c r="F88" s="45"/>
      <c r="G88" s="45"/>
      <c r="I88" s="12"/>
    </row>
    <row r="89" spans="1:9" x14ac:dyDescent="0.3">
      <c r="A89" s="2" t="s">
        <v>539</v>
      </c>
      <c r="B89" s="2" t="s">
        <v>41</v>
      </c>
      <c r="C89" s="3" t="s">
        <v>167</v>
      </c>
      <c r="D89" s="4" t="s">
        <v>96</v>
      </c>
      <c r="E89" s="44">
        <f>+SUM(E83)*0.9*1.8*0.6</f>
        <v>320.76</v>
      </c>
      <c r="F89" s="45"/>
      <c r="G89" s="45"/>
      <c r="I89" s="12"/>
    </row>
    <row r="90" spans="1:9" x14ac:dyDescent="0.3">
      <c r="A90" s="2"/>
      <c r="B90" s="2"/>
      <c r="C90" s="3"/>
      <c r="D90" s="4"/>
      <c r="E90" s="44"/>
      <c r="F90" s="45"/>
      <c r="G90" s="45"/>
      <c r="I90" s="12"/>
    </row>
    <row r="91" spans="1:9" ht="30" x14ac:dyDescent="0.3">
      <c r="A91" s="2" t="s">
        <v>540</v>
      </c>
      <c r="B91" s="2" t="s">
        <v>12</v>
      </c>
      <c r="C91" s="3" t="s">
        <v>171</v>
      </c>
      <c r="D91" s="4" t="s">
        <v>96</v>
      </c>
      <c r="E91" s="44">
        <v>20</v>
      </c>
      <c r="F91" s="45"/>
      <c r="G91" s="45"/>
      <c r="I91" s="12"/>
    </row>
    <row r="92" spans="1:9" x14ac:dyDescent="0.3">
      <c r="A92" s="2"/>
      <c r="B92" s="2"/>
      <c r="C92" s="3"/>
      <c r="D92" s="4"/>
      <c r="E92" s="44"/>
      <c r="F92" s="45"/>
      <c r="G92" s="45"/>
      <c r="I92" s="12"/>
    </row>
    <row r="93" spans="1:9" x14ac:dyDescent="0.3">
      <c r="A93" s="2">
        <v>4.8</v>
      </c>
      <c r="B93" s="2" t="s">
        <v>18</v>
      </c>
      <c r="C93" s="1" t="s">
        <v>172</v>
      </c>
      <c r="D93" s="4"/>
      <c r="E93" s="44"/>
      <c r="F93" s="45"/>
      <c r="G93" s="45"/>
      <c r="I93" s="12"/>
    </row>
    <row r="94" spans="1:9" x14ac:dyDescent="0.3">
      <c r="A94" s="2" t="s">
        <v>541</v>
      </c>
      <c r="B94" s="2" t="s">
        <v>42</v>
      </c>
      <c r="C94" s="3" t="s">
        <v>173</v>
      </c>
      <c r="D94" s="4"/>
      <c r="E94" s="44">
        <f>+E83*0.6*0.8</f>
        <v>158.4</v>
      </c>
      <c r="F94" s="45"/>
      <c r="G94" s="45"/>
      <c r="I94" s="12"/>
    </row>
    <row r="95" spans="1:9" ht="30" x14ac:dyDescent="0.3">
      <c r="A95" s="2" t="s">
        <v>542</v>
      </c>
      <c r="B95" s="2" t="s">
        <v>12</v>
      </c>
      <c r="C95" s="3" t="s">
        <v>174</v>
      </c>
      <c r="D95" s="4" t="s">
        <v>96</v>
      </c>
      <c r="E95" s="44">
        <f>+E94</f>
        <v>158.4</v>
      </c>
      <c r="F95" s="45"/>
      <c r="G95" s="45"/>
      <c r="I95" s="12"/>
    </row>
    <row r="96" spans="1:9" x14ac:dyDescent="0.3">
      <c r="A96" s="2"/>
      <c r="B96" s="2"/>
      <c r="C96" s="3"/>
      <c r="D96" s="4"/>
      <c r="E96" s="44"/>
      <c r="F96" s="45"/>
      <c r="G96" s="45"/>
      <c r="I96" s="12"/>
    </row>
    <row r="97" spans="1:9" x14ac:dyDescent="0.3">
      <c r="A97" s="2" t="s">
        <v>548</v>
      </c>
      <c r="B97" s="2" t="s">
        <v>544</v>
      </c>
      <c r="C97" s="3" t="s">
        <v>545</v>
      </c>
      <c r="D97" s="4" t="s">
        <v>96</v>
      </c>
      <c r="E97" s="44">
        <f>+E83*0.8*0.15</f>
        <v>39.6</v>
      </c>
      <c r="F97" s="45"/>
      <c r="G97" s="45"/>
      <c r="I97" s="12"/>
    </row>
    <row r="98" spans="1:9" x14ac:dyDescent="0.3">
      <c r="A98" s="2"/>
      <c r="B98" s="2"/>
      <c r="C98" s="3"/>
      <c r="D98" s="4"/>
      <c r="E98" s="44"/>
      <c r="F98" s="45"/>
      <c r="G98" s="45"/>
      <c r="I98" s="12"/>
    </row>
    <row r="99" spans="1:9" x14ac:dyDescent="0.3">
      <c r="A99" s="188" t="s">
        <v>34</v>
      </c>
      <c r="B99" s="188"/>
      <c r="C99" s="188"/>
      <c r="D99" s="188"/>
      <c r="E99" s="188"/>
      <c r="F99" s="188"/>
      <c r="G99" s="36">
        <f>SUM(G53:G98)</f>
        <v>0</v>
      </c>
      <c r="I99" s="12"/>
    </row>
  </sheetData>
  <mergeCells count="2">
    <mergeCell ref="A2:G2"/>
    <mergeCell ref="A99:F99"/>
  </mergeCells>
  <phoneticPr fontId="9" type="noConversion"/>
  <pageMargins left="0.49212598425196852" right="0.49212598425196852" top="0.6889763779527559" bottom="0.6889763779527559" header="0.31496062992125984" footer="0.31496062992125984"/>
  <pageSetup paperSize="9" scale="82" fitToHeight="0" orientation="portrait" r:id="rId1"/>
  <rowBreaks count="1" manualBreakCount="1">
    <brk id="50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I28"/>
  <sheetViews>
    <sheetView view="pageBreakPreview" zoomScaleNormal="100" zoomScaleSheetLayoutView="100" workbookViewId="0"/>
  </sheetViews>
  <sheetFormatPr defaultColWidth="9" defaultRowHeight="15" x14ac:dyDescent="0.3"/>
  <cols>
    <col min="1" max="2" width="10.625" style="9" customWidth="1"/>
    <col min="3" max="3" width="30.875" style="9" customWidth="1"/>
    <col min="4" max="4" width="10.625" style="13" customWidth="1"/>
    <col min="5" max="5" width="11.625" style="52" customWidth="1"/>
    <col min="6" max="6" width="11.625" style="15" customWidth="1"/>
    <col min="7" max="7" width="15.625" style="53" customWidth="1"/>
    <col min="8" max="8" width="9" style="9"/>
    <col min="9" max="9" width="15.625" style="14" customWidth="1"/>
    <col min="10" max="16384" width="9" style="9"/>
  </cols>
  <sheetData>
    <row r="1" spans="1:9" s="41" customFormat="1" ht="30" x14ac:dyDescent="0.35">
      <c r="A1" s="19" t="s">
        <v>0</v>
      </c>
      <c r="B1" s="19" t="s">
        <v>1</v>
      </c>
      <c r="C1" s="19" t="s">
        <v>2</v>
      </c>
      <c r="D1" s="19" t="s">
        <v>3</v>
      </c>
      <c r="E1" s="6" t="s">
        <v>102</v>
      </c>
      <c r="F1" s="20" t="s">
        <v>4</v>
      </c>
      <c r="G1" s="20" t="s">
        <v>5</v>
      </c>
      <c r="I1" s="40"/>
    </row>
    <row r="2" spans="1:9" s="41" customFormat="1" x14ac:dyDescent="0.35">
      <c r="A2" s="187"/>
      <c r="B2" s="187"/>
      <c r="C2" s="187"/>
      <c r="D2" s="187"/>
      <c r="E2" s="187"/>
      <c r="F2" s="187"/>
      <c r="G2" s="187"/>
      <c r="I2" s="14"/>
    </row>
    <row r="3" spans="1:9" s="41" customFormat="1" x14ac:dyDescent="0.3">
      <c r="A3" s="5"/>
      <c r="B3" s="16" t="s">
        <v>282</v>
      </c>
      <c r="C3" s="74" t="s">
        <v>286</v>
      </c>
      <c r="D3" s="64"/>
      <c r="E3" s="44"/>
      <c r="F3" s="45"/>
      <c r="G3" s="45"/>
      <c r="H3" s="9"/>
      <c r="I3" s="12"/>
    </row>
    <row r="4" spans="1:9" s="41" customFormat="1" x14ac:dyDescent="0.3">
      <c r="A4" s="4"/>
      <c r="B4" s="17" t="s">
        <v>117</v>
      </c>
      <c r="C4" s="73" t="s">
        <v>118</v>
      </c>
      <c r="D4" s="17"/>
      <c r="E4" s="44"/>
      <c r="F4" s="45"/>
      <c r="G4" s="45"/>
      <c r="H4" s="9"/>
      <c r="I4" s="12"/>
    </row>
    <row r="5" spans="1:9" x14ac:dyDescent="0.3">
      <c r="A5" s="2"/>
      <c r="B5" s="47"/>
      <c r="C5" s="47"/>
      <c r="D5" s="47"/>
      <c r="E5" s="44"/>
      <c r="F5" s="45"/>
      <c r="G5" s="45"/>
      <c r="I5" s="12"/>
    </row>
    <row r="6" spans="1:9" x14ac:dyDescent="0.3">
      <c r="A6" s="4"/>
      <c r="B6" s="47">
        <v>8.1999999999999993</v>
      </c>
      <c r="C6" s="48" t="s">
        <v>153</v>
      </c>
      <c r="D6" s="17"/>
      <c r="E6" s="44"/>
      <c r="F6" s="45"/>
      <c r="G6" s="45"/>
      <c r="I6" s="12"/>
    </row>
    <row r="7" spans="1:9" x14ac:dyDescent="0.3">
      <c r="A7" s="2"/>
      <c r="B7" s="47"/>
      <c r="C7" s="47"/>
      <c r="D7" s="47"/>
      <c r="E7" s="44"/>
      <c r="F7" s="45"/>
      <c r="G7" s="45"/>
      <c r="I7" s="12"/>
    </row>
    <row r="8" spans="1:9" ht="30" x14ac:dyDescent="0.3">
      <c r="A8" s="2">
        <v>5.0999999999999996</v>
      </c>
      <c r="B8" s="2" t="s">
        <v>44</v>
      </c>
      <c r="C8" s="1" t="s">
        <v>573</v>
      </c>
      <c r="D8" s="47"/>
      <c r="E8" s="44"/>
      <c r="F8" s="45"/>
      <c r="G8" s="45"/>
      <c r="I8" s="12"/>
    </row>
    <row r="9" spans="1:9" ht="30" x14ac:dyDescent="0.3">
      <c r="A9" s="2" t="s">
        <v>67</v>
      </c>
      <c r="B9" s="2" t="s">
        <v>10</v>
      </c>
      <c r="C9" s="1" t="s">
        <v>574</v>
      </c>
      <c r="D9" s="4" t="s">
        <v>95</v>
      </c>
      <c r="E9" s="44">
        <v>20</v>
      </c>
      <c r="F9" s="45"/>
      <c r="G9" s="45"/>
      <c r="I9" s="12"/>
    </row>
    <row r="10" spans="1:9" x14ac:dyDescent="0.3">
      <c r="A10" s="2" t="s">
        <v>575</v>
      </c>
      <c r="B10" s="2" t="s">
        <v>11</v>
      </c>
      <c r="C10" s="1" t="s">
        <v>576</v>
      </c>
      <c r="D10" s="4" t="s">
        <v>95</v>
      </c>
      <c r="E10" s="44">
        <v>10</v>
      </c>
      <c r="F10" s="45"/>
      <c r="G10" s="45"/>
      <c r="I10" s="12"/>
    </row>
    <row r="11" spans="1:9" x14ac:dyDescent="0.3">
      <c r="A11" s="2"/>
      <c r="B11" s="2"/>
      <c r="C11" s="47"/>
      <c r="D11" s="47"/>
      <c r="E11" s="44"/>
      <c r="F11" s="45"/>
      <c r="G11" s="45"/>
      <c r="I11" s="12"/>
    </row>
    <row r="12" spans="1:9" x14ac:dyDescent="0.3">
      <c r="A12" s="2">
        <v>5.2</v>
      </c>
      <c r="B12" s="2" t="s">
        <v>35</v>
      </c>
      <c r="C12" s="1" t="s">
        <v>582</v>
      </c>
      <c r="D12" s="4"/>
      <c r="E12" s="44"/>
      <c r="F12" s="45"/>
      <c r="G12" s="45"/>
      <c r="I12" s="12"/>
    </row>
    <row r="13" spans="1:9" ht="45" x14ac:dyDescent="0.3">
      <c r="A13" s="2" t="s">
        <v>577</v>
      </c>
      <c r="B13" s="2"/>
      <c r="C13" s="84" t="s">
        <v>578</v>
      </c>
      <c r="D13" s="4"/>
      <c r="E13" s="44"/>
      <c r="F13" s="45"/>
      <c r="G13" s="45"/>
      <c r="I13" s="12"/>
    </row>
    <row r="14" spans="1:9" x14ac:dyDescent="0.3">
      <c r="A14" s="2" t="s">
        <v>583</v>
      </c>
      <c r="B14" s="2"/>
      <c r="C14" s="84" t="s">
        <v>579</v>
      </c>
      <c r="D14" s="4" t="s">
        <v>598</v>
      </c>
      <c r="E14" s="44">
        <v>1</v>
      </c>
      <c r="F14" s="45"/>
      <c r="G14" s="45"/>
      <c r="I14" s="12"/>
    </row>
    <row r="15" spans="1:9" x14ac:dyDescent="0.3">
      <c r="A15" s="2" t="s">
        <v>584</v>
      </c>
      <c r="B15" s="2"/>
      <c r="C15" s="84" t="s">
        <v>580</v>
      </c>
      <c r="D15" s="4" t="s">
        <v>598</v>
      </c>
      <c r="E15" s="44">
        <v>2</v>
      </c>
      <c r="F15" s="45"/>
      <c r="G15" s="45"/>
      <c r="I15" s="12"/>
    </row>
    <row r="16" spans="1:9" x14ac:dyDescent="0.3">
      <c r="A16" s="2" t="s">
        <v>585</v>
      </c>
      <c r="B16" s="2"/>
      <c r="C16" s="84" t="s">
        <v>581</v>
      </c>
      <c r="D16" s="4" t="s">
        <v>598</v>
      </c>
      <c r="E16" s="44">
        <v>1</v>
      </c>
      <c r="F16" s="45"/>
      <c r="G16" s="45"/>
      <c r="I16" s="12"/>
    </row>
    <row r="17" spans="1:9" x14ac:dyDescent="0.3">
      <c r="A17" s="2" t="s">
        <v>586</v>
      </c>
      <c r="B17" s="2"/>
      <c r="C17" s="1" t="s">
        <v>587</v>
      </c>
      <c r="D17" s="4"/>
      <c r="E17" s="44"/>
      <c r="F17" s="45"/>
      <c r="G17" s="45"/>
      <c r="I17" s="12"/>
    </row>
    <row r="18" spans="1:9" x14ac:dyDescent="0.3">
      <c r="A18" s="2" t="s">
        <v>588</v>
      </c>
      <c r="B18" s="2"/>
      <c r="C18" s="84" t="s">
        <v>593</v>
      </c>
      <c r="D18" s="4" t="s">
        <v>598</v>
      </c>
      <c r="E18" s="44">
        <v>6</v>
      </c>
      <c r="F18" s="45"/>
      <c r="G18" s="45"/>
      <c r="I18" s="12"/>
    </row>
    <row r="19" spans="1:9" x14ac:dyDescent="0.3">
      <c r="A19" s="2" t="s">
        <v>589</v>
      </c>
      <c r="B19" s="2"/>
      <c r="C19" s="84" t="s">
        <v>594</v>
      </c>
      <c r="D19" s="4" t="s">
        <v>598</v>
      </c>
      <c r="E19" s="44">
        <v>1</v>
      </c>
      <c r="F19" s="45"/>
      <c r="G19" s="45"/>
      <c r="I19" s="12"/>
    </row>
    <row r="20" spans="1:9" x14ac:dyDescent="0.3">
      <c r="A20" s="2" t="s">
        <v>590</v>
      </c>
      <c r="B20" s="2"/>
      <c r="C20" s="84" t="s">
        <v>595</v>
      </c>
      <c r="D20" s="4" t="s">
        <v>598</v>
      </c>
      <c r="E20" s="44">
        <v>1</v>
      </c>
      <c r="F20" s="45"/>
      <c r="G20" s="45"/>
      <c r="I20" s="12"/>
    </row>
    <row r="21" spans="1:9" x14ac:dyDescent="0.3">
      <c r="A21" s="2"/>
      <c r="B21" s="2"/>
      <c r="C21" s="84"/>
      <c r="D21" s="4"/>
      <c r="E21" s="44"/>
      <c r="F21" s="45"/>
      <c r="G21" s="45"/>
      <c r="I21" s="12"/>
    </row>
    <row r="22" spans="1:9" x14ac:dyDescent="0.3">
      <c r="A22" s="2">
        <v>5.3</v>
      </c>
      <c r="B22" s="2" t="s">
        <v>108</v>
      </c>
      <c r="C22" s="1" t="s">
        <v>175</v>
      </c>
      <c r="D22" s="4"/>
      <c r="E22" s="44"/>
      <c r="F22" s="45"/>
      <c r="G22" s="45"/>
      <c r="I22" s="12"/>
    </row>
    <row r="23" spans="1:9" ht="30" x14ac:dyDescent="0.3">
      <c r="A23" s="2" t="s">
        <v>591</v>
      </c>
      <c r="B23" s="2" t="s">
        <v>10</v>
      </c>
      <c r="C23" s="1" t="s">
        <v>176</v>
      </c>
      <c r="D23" s="4" t="s">
        <v>95</v>
      </c>
      <c r="E23" s="44">
        <v>250</v>
      </c>
      <c r="F23" s="45"/>
      <c r="G23" s="45"/>
      <c r="I23" s="12"/>
    </row>
    <row r="24" spans="1:9" x14ac:dyDescent="0.3">
      <c r="A24" s="2"/>
      <c r="B24" s="2"/>
      <c r="C24" s="1"/>
      <c r="D24" s="4"/>
      <c r="E24" s="44"/>
      <c r="F24" s="45"/>
      <c r="G24" s="45"/>
      <c r="I24" s="12"/>
    </row>
    <row r="25" spans="1:9" x14ac:dyDescent="0.3">
      <c r="A25" s="2">
        <v>5.4</v>
      </c>
      <c r="B25" s="2" t="s">
        <v>119</v>
      </c>
      <c r="C25" s="1" t="s">
        <v>592</v>
      </c>
      <c r="D25" s="4"/>
      <c r="E25" s="44"/>
      <c r="F25" s="45"/>
      <c r="G25" s="45"/>
      <c r="I25" s="12"/>
    </row>
    <row r="26" spans="1:9" ht="30" x14ac:dyDescent="0.3">
      <c r="A26" s="2" t="s">
        <v>596</v>
      </c>
      <c r="B26" s="2"/>
      <c r="C26" s="1" t="s">
        <v>597</v>
      </c>
      <c r="D26" s="4" t="s">
        <v>95</v>
      </c>
      <c r="E26" s="44">
        <v>10</v>
      </c>
      <c r="F26" s="45"/>
      <c r="G26" s="45"/>
      <c r="I26" s="12"/>
    </row>
    <row r="27" spans="1:9" x14ac:dyDescent="0.3">
      <c r="A27" s="2"/>
      <c r="B27" s="2"/>
      <c r="C27" s="1"/>
      <c r="D27" s="4"/>
      <c r="E27" s="44"/>
      <c r="F27" s="45"/>
      <c r="G27" s="45"/>
      <c r="I27" s="12"/>
    </row>
    <row r="28" spans="1:9" x14ac:dyDescent="0.3">
      <c r="A28" s="188" t="s">
        <v>34</v>
      </c>
      <c r="B28" s="188"/>
      <c r="C28" s="188"/>
      <c r="D28" s="188"/>
      <c r="E28" s="188"/>
      <c r="F28" s="188"/>
      <c r="G28" s="36"/>
      <c r="I28" s="12"/>
    </row>
  </sheetData>
  <mergeCells count="2">
    <mergeCell ref="A2:G2"/>
    <mergeCell ref="A28:F28"/>
  </mergeCells>
  <pageMargins left="0.49212598425196852" right="0.49212598425196852" top="0.6889763779527559" bottom="0.6889763779527559" header="0.31496062992125984" footer="0.31496062992125984"/>
  <pageSetup paperSize="9" scale="8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0000"/>
    <pageSetUpPr fitToPage="1"/>
  </sheetPr>
  <dimension ref="A1:I26"/>
  <sheetViews>
    <sheetView view="pageBreakPreview" zoomScaleNormal="100" zoomScaleSheetLayoutView="100" workbookViewId="0">
      <selection activeCell="F23" sqref="F3:G23"/>
    </sheetView>
  </sheetViews>
  <sheetFormatPr defaultColWidth="9" defaultRowHeight="15" x14ac:dyDescent="0.3"/>
  <cols>
    <col min="1" max="1" width="10.625" style="63" customWidth="1"/>
    <col min="2" max="2" width="10.625" style="39" customWidth="1"/>
    <col min="3" max="3" width="30.625" style="39" customWidth="1"/>
    <col min="4" max="4" width="10.625" style="13" customWidth="1"/>
    <col min="5" max="5" width="11.625" style="13" customWidth="1"/>
    <col min="6" max="6" width="11.625" style="10" customWidth="1"/>
    <col min="7" max="7" width="15.625" style="10" customWidth="1"/>
    <col min="8" max="8" width="9" style="9"/>
    <col min="9" max="9" width="15.625" style="62" customWidth="1"/>
    <col min="10" max="16384" width="9" style="9"/>
  </cols>
  <sheetData>
    <row r="1" spans="1:9" s="41" customFormat="1" ht="30" x14ac:dyDescent="0.35">
      <c r="A1" s="19" t="s">
        <v>0</v>
      </c>
      <c r="B1" s="19" t="s">
        <v>1</v>
      </c>
      <c r="C1" s="19" t="s">
        <v>2</v>
      </c>
      <c r="D1" s="19" t="s">
        <v>3</v>
      </c>
      <c r="E1" s="6" t="s">
        <v>102</v>
      </c>
      <c r="F1" s="20" t="s">
        <v>4</v>
      </c>
      <c r="G1" s="20" t="s">
        <v>5</v>
      </c>
      <c r="I1" s="40"/>
    </row>
    <row r="2" spans="1:9" s="41" customFormat="1" x14ac:dyDescent="0.35">
      <c r="A2" s="187"/>
      <c r="B2" s="187"/>
      <c r="C2" s="187"/>
      <c r="D2" s="187"/>
      <c r="E2" s="187"/>
      <c r="F2" s="187"/>
      <c r="G2" s="187"/>
      <c r="I2" s="14"/>
    </row>
    <row r="3" spans="1:9" s="41" customFormat="1" x14ac:dyDescent="0.3">
      <c r="A3" s="59"/>
      <c r="B3" s="16" t="s">
        <v>282</v>
      </c>
      <c r="C3" s="64" t="s">
        <v>287</v>
      </c>
      <c r="D3" s="64"/>
      <c r="E3" s="44"/>
      <c r="F3" s="45"/>
      <c r="G3" s="45"/>
      <c r="H3" s="9"/>
      <c r="I3" s="12"/>
    </row>
    <row r="4" spans="1:9" s="41" customFormat="1" x14ac:dyDescent="0.3">
      <c r="A4" s="75"/>
      <c r="B4" s="17" t="s">
        <v>56</v>
      </c>
      <c r="C4" s="73" t="s">
        <v>288</v>
      </c>
      <c r="D4" s="17"/>
      <c r="E4" s="44"/>
      <c r="F4" s="45"/>
      <c r="G4" s="45"/>
      <c r="H4" s="9"/>
      <c r="I4" s="12"/>
    </row>
    <row r="5" spans="1:9" x14ac:dyDescent="0.3">
      <c r="A5" s="60"/>
      <c r="B5" s="17"/>
      <c r="C5" s="17"/>
      <c r="D5" s="17"/>
      <c r="E5" s="44"/>
      <c r="F5" s="45"/>
      <c r="G5" s="45"/>
      <c r="I5" s="12"/>
    </row>
    <row r="6" spans="1:9" x14ac:dyDescent="0.3">
      <c r="A6" s="4"/>
      <c r="B6" s="47">
        <v>8.3000000000000007</v>
      </c>
      <c r="C6" s="48" t="s">
        <v>153</v>
      </c>
      <c r="D6" s="17"/>
      <c r="E6" s="44"/>
      <c r="F6" s="45"/>
      <c r="G6" s="45"/>
      <c r="I6" s="12"/>
    </row>
    <row r="7" spans="1:9" x14ac:dyDescent="0.3">
      <c r="A7" s="60"/>
      <c r="B7" s="2"/>
      <c r="C7" s="1"/>
      <c r="D7" s="4"/>
      <c r="E7" s="44"/>
      <c r="F7" s="45"/>
      <c r="G7" s="45"/>
      <c r="I7" s="12"/>
    </row>
    <row r="8" spans="1:9" ht="30" x14ac:dyDescent="0.3">
      <c r="A8" s="60" t="s">
        <v>109</v>
      </c>
      <c r="B8" s="2" t="s">
        <v>18</v>
      </c>
      <c r="C8" s="1" t="s">
        <v>753</v>
      </c>
      <c r="D8" s="4"/>
      <c r="E8" s="44"/>
      <c r="F8" s="45"/>
      <c r="G8" s="45"/>
      <c r="I8" s="12"/>
    </row>
    <row r="9" spans="1:9" ht="30" x14ac:dyDescent="0.3">
      <c r="A9" s="60" t="s">
        <v>73</v>
      </c>
      <c r="B9" s="2" t="s">
        <v>10</v>
      </c>
      <c r="C9" s="1" t="s">
        <v>184</v>
      </c>
      <c r="D9" s="4"/>
      <c r="E9" s="44">
        <v>5100</v>
      </c>
      <c r="F9" s="45"/>
      <c r="G9" s="45"/>
      <c r="I9" s="12"/>
    </row>
    <row r="10" spans="1:9" ht="30" x14ac:dyDescent="0.3">
      <c r="A10" s="60" t="s">
        <v>93</v>
      </c>
      <c r="B10" s="2" t="s">
        <v>40</v>
      </c>
      <c r="C10" s="1" t="s">
        <v>177</v>
      </c>
      <c r="D10" s="4" t="s">
        <v>96</v>
      </c>
      <c r="E10" s="44">
        <v>10</v>
      </c>
      <c r="F10" s="45"/>
      <c r="G10" s="45"/>
      <c r="I10" s="12"/>
    </row>
    <row r="11" spans="1:9" ht="30" x14ac:dyDescent="0.3">
      <c r="A11" s="60" t="s">
        <v>179</v>
      </c>
      <c r="B11" s="2" t="s">
        <v>41</v>
      </c>
      <c r="C11" s="1" t="s">
        <v>178</v>
      </c>
      <c r="D11" s="4" t="s">
        <v>96</v>
      </c>
      <c r="E11" s="44">
        <f>+E9*0.15*0.15</f>
        <v>114.75</v>
      </c>
      <c r="F11" s="45"/>
      <c r="G11" s="45"/>
      <c r="I11" s="12"/>
    </row>
    <row r="12" spans="1:9" ht="30" x14ac:dyDescent="0.3">
      <c r="A12" s="60" t="s">
        <v>750</v>
      </c>
      <c r="B12" s="2" t="s">
        <v>11</v>
      </c>
      <c r="C12" s="1" t="s">
        <v>749</v>
      </c>
      <c r="D12" s="4"/>
      <c r="E12" s="44"/>
      <c r="F12" s="45"/>
      <c r="G12" s="45"/>
      <c r="I12" s="12"/>
    </row>
    <row r="13" spans="1:9" x14ac:dyDescent="0.3">
      <c r="A13" s="60" t="s">
        <v>751</v>
      </c>
      <c r="B13" s="2" t="s">
        <v>40</v>
      </c>
      <c r="C13" s="1" t="s">
        <v>752</v>
      </c>
      <c r="D13" s="4" t="s">
        <v>598</v>
      </c>
      <c r="E13" s="44">
        <f>+E9*0.85*0.15</f>
        <v>650.25</v>
      </c>
      <c r="F13" s="45"/>
      <c r="G13" s="45"/>
      <c r="I13" s="12"/>
    </row>
    <row r="14" spans="1:9" x14ac:dyDescent="0.3">
      <c r="A14" s="60"/>
      <c r="B14" s="2"/>
      <c r="C14" s="1"/>
      <c r="D14" s="4"/>
      <c r="E14" s="44"/>
      <c r="F14" s="45"/>
      <c r="G14" s="45"/>
      <c r="I14" s="12"/>
    </row>
    <row r="15" spans="1:9" x14ac:dyDescent="0.3">
      <c r="A15" s="60" t="s">
        <v>110</v>
      </c>
      <c r="B15" s="2" t="s">
        <v>18</v>
      </c>
      <c r="C15" s="1" t="s">
        <v>663</v>
      </c>
      <c r="D15" s="4"/>
      <c r="E15" s="44"/>
      <c r="F15" s="45"/>
      <c r="G15" s="45"/>
      <c r="I15" s="12"/>
    </row>
    <row r="16" spans="1:9" ht="30" x14ac:dyDescent="0.3">
      <c r="A16" s="60" t="s">
        <v>351</v>
      </c>
      <c r="B16" s="2" t="s">
        <v>10</v>
      </c>
      <c r="C16" s="1" t="s">
        <v>184</v>
      </c>
      <c r="D16" s="4"/>
      <c r="E16" s="44">
        <v>6500</v>
      </c>
      <c r="F16" s="45"/>
      <c r="G16" s="45"/>
      <c r="I16" s="12"/>
    </row>
    <row r="17" spans="1:9" ht="30" x14ac:dyDescent="0.3">
      <c r="A17" s="60" t="s">
        <v>352</v>
      </c>
      <c r="B17" s="2" t="s">
        <v>40</v>
      </c>
      <c r="C17" s="1" t="s">
        <v>177</v>
      </c>
      <c r="D17" s="4" t="s">
        <v>96</v>
      </c>
      <c r="E17" s="44">
        <v>10</v>
      </c>
      <c r="F17" s="45"/>
      <c r="G17" s="45"/>
      <c r="I17" s="12"/>
    </row>
    <row r="18" spans="1:9" ht="30" x14ac:dyDescent="0.3">
      <c r="A18" s="60" t="s">
        <v>754</v>
      </c>
      <c r="B18" s="2" t="s">
        <v>41</v>
      </c>
      <c r="C18" s="1" t="s">
        <v>178</v>
      </c>
      <c r="D18" s="4" t="s">
        <v>96</v>
      </c>
      <c r="E18" s="44">
        <f>+E16*0.15*0.15</f>
        <v>146.25</v>
      </c>
      <c r="F18" s="45"/>
      <c r="G18" s="45"/>
      <c r="I18" s="12"/>
    </row>
    <row r="19" spans="1:9" ht="30" x14ac:dyDescent="0.3">
      <c r="A19" s="60" t="s">
        <v>755</v>
      </c>
      <c r="B19" s="2" t="s">
        <v>11</v>
      </c>
      <c r="C19" s="1" t="s">
        <v>749</v>
      </c>
      <c r="D19" s="4"/>
      <c r="E19" s="44"/>
      <c r="F19" s="45"/>
      <c r="G19" s="45"/>
      <c r="I19" s="12"/>
    </row>
    <row r="20" spans="1:9" x14ac:dyDescent="0.3">
      <c r="A20" s="60" t="s">
        <v>756</v>
      </c>
      <c r="B20" s="2" t="s">
        <v>40</v>
      </c>
      <c r="C20" s="1" t="s">
        <v>752</v>
      </c>
      <c r="D20" s="4" t="s">
        <v>598</v>
      </c>
      <c r="E20" s="44">
        <f>+E16*0.85*0.15</f>
        <v>828.75</v>
      </c>
      <c r="F20" s="45"/>
      <c r="G20" s="45"/>
      <c r="I20" s="12"/>
    </row>
    <row r="21" spans="1:9" x14ac:dyDescent="0.3">
      <c r="A21" s="60"/>
      <c r="B21" s="2"/>
      <c r="C21" s="57"/>
      <c r="D21" s="4"/>
      <c r="E21" s="44"/>
      <c r="F21" s="45"/>
      <c r="G21" s="45"/>
      <c r="I21" s="12"/>
    </row>
    <row r="22" spans="1:9" ht="30" x14ac:dyDescent="0.3">
      <c r="A22" s="60" t="s">
        <v>353</v>
      </c>
      <c r="B22" s="2" t="s">
        <v>55</v>
      </c>
      <c r="C22" s="1" t="s">
        <v>180</v>
      </c>
      <c r="D22" s="4"/>
      <c r="E22" s="44"/>
      <c r="F22" s="45"/>
      <c r="G22" s="45"/>
      <c r="I22" s="12"/>
    </row>
    <row r="23" spans="1:9" ht="75" x14ac:dyDescent="0.3">
      <c r="A23" s="60" t="s">
        <v>354</v>
      </c>
      <c r="B23" s="2" t="s">
        <v>10</v>
      </c>
      <c r="C23" s="1" t="s">
        <v>350</v>
      </c>
      <c r="D23" s="4" t="s">
        <v>96</v>
      </c>
      <c r="E23" s="44">
        <f>(+E9+E16)*0.15*0.1</f>
        <v>174</v>
      </c>
      <c r="F23" s="45"/>
      <c r="G23" s="45"/>
      <c r="I23" s="12"/>
    </row>
    <row r="24" spans="1:9" x14ac:dyDescent="0.3">
      <c r="A24" s="60"/>
      <c r="B24" s="2"/>
      <c r="C24" s="1"/>
      <c r="D24" s="4"/>
      <c r="E24" s="44"/>
      <c r="F24" s="45"/>
      <c r="G24" s="45"/>
      <c r="I24" s="12"/>
    </row>
    <row r="25" spans="1:9" x14ac:dyDescent="0.3">
      <c r="A25" s="188" t="s">
        <v>34</v>
      </c>
      <c r="B25" s="188"/>
      <c r="C25" s="188"/>
      <c r="D25" s="188"/>
      <c r="E25" s="188"/>
      <c r="F25" s="188"/>
      <c r="G25" s="36">
        <f>SUM(G3:G24)</f>
        <v>0</v>
      </c>
      <c r="I25" s="37"/>
    </row>
    <row r="26" spans="1:9" x14ac:dyDescent="0.3">
      <c r="A26" s="61"/>
    </row>
  </sheetData>
  <mergeCells count="2">
    <mergeCell ref="A2:G2"/>
    <mergeCell ref="A25:F25"/>
  </mergeCells>
  <phoneticPr fontId="9" type="noConversion"/>
  <pageMargins left="0.49212598425196852" right="0.49212598425196852" top="0.6889763779527559" bottom="0.6889763779527559" header="0.31496062992125984" footer="0.31496062992125984"/>
  <pageSetup paperSize="9" scale="82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7666-48EB-40FB-AE1B-460FD0972F72}">
  <sheetPr>
    <tabColor rgb="FFFF0000"/>
    <pageSetUpPr fitToPage="1"/>
  </sheetPr>
  <dimension ref="A1:I58"/>
  <sheetViews>
    <sheetView view="pageBreakPreview" topLeftCell="A28" zoomScaleNormal="100" zoomScaleSheetLayoutView="100" workbookViewId="0">
      <selection activeCell="G28" sqref="G28"/>
    </sheetView>
  </sheetViews>
  <sheetFormatPr defaultColWidth="9" defaultRowHeight="15" x14ac:dyDescent="0.3"/>
  <cols>
    <col min="1" max="1" width="10.625" style="63" customWidth="1"/>
    <col min="2" max="2" width="10.625" style="39" customWidth="1"/>
    <col min="3" max="3" width="30.625" style="39" customWidth="1"/>
    <col min="4" max="4" width="10.625" style="13" customWidth="1"/>
    <col min="5" max="5" width="11.625" style="13" customWidth="1"/>
    <col min="6" max="6" width="11.625" style="10" customWidth="1"/>
    <col min="7" max="7" width="15.625" style="10" customWidth="1"/>
    <col min="8" max="8" width="11.25" style="9" bestFit="1" customWidth="1"/>
    <col min="9" max="9" width="15.625" style="62" customWidth="1"/>
    <col min="10" max="16384" width="9" style="9"/>
  </cols>
  <sheetData>
    <row r="1" spans="1:9" s="41" customFormat="1" ht="30" x14ac:dyDescent="0.35">
      <c r="A1" s="88" t="s">
        <v>0</v>
      </c>
      <c r="B1" s="88" t="s">
        <v>1</v>
      </c>
      <c r="C1" s="88" t="s">
        <v>2</v>
      </c>
      <c r="D1" s="88" t="s">
        <v>3</v>
      </c>
      <c r="E1" s="88" t="s">
        <v>602</v>
      </c>
      <c r="F1" s="89" t="s">
        <v>104</v>
      </c>
      <c r="G1" s="89" t="s">
        <v>103</v>
      </c>
      <c r="I1" s="40"/>
    </row>
    <row r="2" spans="1:9" s="41" customFormat="1" ht="18" x14ac:dyDescent="0.35">
      <c r="A2" s="90"/>
      <c r="B2" s="91"/>
      <c r="C2" s="92"/>
      <c r="D2" s="91"/>
      <c r="E2" s="91"/>
      <c r="F2" s="93"/>
      <c r="G2" s="93"/>
      <c r="I2" s="14"/>
    </row>
    <row r="3" spans="1:9" s="41" customFormat="1" ht="18" x14ac:dyDescent="0.3">
      <c r="A3" s="94">
        <v>7</v>
      </c>
      <c r="B3" s="95" t="s">
        <v>603</v>
      </c>
      <c r="C3" s="96" t="s">
        <v>604</v>
      </c>
      <c r="D3" s="97"/>
      <c r="E3" s="98"/>
      <c r="F3" s="99"/>
      <c r="G3" s="99"/>
      <c r="H3" s="9"/>
      <c r="I3" s="12"/>
    </row>
    <row r="4" spans="1:9" s="41" customFormat="1" x14ac:dyDescent="0.3">
      <c r="A4" s="100"/>
      <c r="B4" s="100"/>
      <c r="C4" s="101"/>
      <c r="D4" s="101"/>
      <c r="E4" s="102"/>
      <c r="F4" s="103"/>
      <c r="G4" s="103"/>
      <c r="H4" s="9"/>
      <c r="I4" s="12"/>
    </row>
    <row r="5" spans="1:9" x14ac:dyDescent="0.3">
      <c r="A5" s="104">
        <v>7.1</v>
      </c>
      <c r="B5" s="105"/>
      <c r="C5" s="139" t="s">
        <v>632</v>
      </c>
      <c r="D5" s="106"/>
      <c r="E5" s="107"/>
      <c r="F5" s="108"/>
      <c r="G5" s="109"/>
    </row>
    <row r="6" spans="1:9" x14ac:dyDescent="0.3">
      <c r="A6" s="104"/>
      <c r="B6" s="105"/>
      <c r="C6" s="110"/>
      <c r="D6" s="106"/>
      <c r="E6" s="107"/>
      <c r="F6" s="108"/>
      <c r="G6" s="109"/>
    </row>
    <row r="7" spans="1:9" x14ac:dyDescent="0.3">
      <c r="A7" s="111" t="s">
        <v>390</v>
      </c>
      <c r="B7" s="112">
        <v>8.1999999999999993</v>
      </c>
      <c r="C7" s="113" t="s">
        <v>605</v>
      </c>
      <c r="D7" s="114"/>
      <c r="E7" s="115"/>
      <c r="F7" s="108"/>
      <c r="G7" s="109"/>
    </row>
    <row r="8" spans="1:9" ht="30" x14ac:dyDescent="0.3">
      <c r="A8" s="111" t="s">
        <v>606</v>
      </c>
      <c r="B8" s="112" t="s">
        <v>44</v>
      </c>
      <c r="C8" s="116" t="s">
        <v>607</v>
      </c>
      <c r="D8" s="114"/>
      <c r="E8" s="115"/>
      <c r="F8" s="108"/>
      <c r="G8" s="109"/>
    </row>
    <row r="9" spans="1:9" ht="30" x14ac:dyDescent="0.3">
      <c r="A9" s="111" t="s">
        <v>608</v>
      </c>
      <c r="B9" s="112"/>
      <c r="C9" s="116" t="s">
        <v>633</v>
      </c>
      <c r="D9" s="117" t="s">
        <v>95</v>
      </c>
      <c r="E9" s="118">
        <v>4</v>
      </c>
      <c r="F9" s="119"/>
      <c r="G9" s="120"/>
    </row>
    <row r="10" spans="1:9" ht="30" x14ac:dyDescent="0.3">
      <c r="A10" s="111" t="s">
        <v>609</v>
      </c>
      <c r="B10" s="112"/>
      <c r="C10" s="116" t="s">
        <v>634</v>
      </c>
      <c r="D10" s="117" t="s">
        <v>95</v>
      </c>
      <c r="E10" s="118">
        <v>1</v>
      </c>
      <c r="F10" s="119"/>
      <c r="G10" s="120"/>
    </row>
    <row r="11" spans="1:9" x14ac:dyDescent="0.3">
      <c r="A11" s="111"/>
      <c r="B11" s="112"/>
      <c r="C11" s="116"/>
      <c r="D11" s="117"/>
      <c r="E11" s="118"/>
      <c r="F11" s="119"/>
      <c r="G11" s="120"/>
    </row>
    <row r="12" spans="1:9" x14ac:dyDescent="0.3">
      <c r="A12" s="111" t="s">
        <v>610</v>
      </c>
      <c r="B12" s="112" t="s">
        <v>35</v>
      </c>
      <c r="C12" s="116" t="s">
        <v>611</v>
      </c>
      <c r="D12" s="117"/>
      <c r="E12" s="118"/>
      <c r="F12" s="119"/>
      <c r="G12" s="120"/>
    </row>
    <row r="13" spans="1:9" ht="30" x14ac:dyDescent="0.3">
      <c r="A13" s="111" t="s">
        <v>612</v>
      </c>
      <c r="B13" s="112"/>
      <c r="C13" s="116" t="s">
        <v>635</v>
      </c>
      <c r="D13" s="117" t="s">
        <v>95</v>
      </c>
      <c r="E13" s="118">
        <v>5</v>
      </c>
      <c r="F13" s="119"/>
      <c r="G13" s="120"/>
    </row>
    <row r="14" spans="1:9" ht="30" x14ac:dyDescent="0.3">
      <c r="A14" s="111" t="s">
        <v>686</v>
      </c>
      <c r="B14" s="112"/>
      <c r="C14" s="116" t="s">
        <v>636</v>
      </c>
      <c r="D14" s="117" t="s">
        <v>95</v>
      </c>
      <c r="E14" s="118">
        <v>5</v>
      </c>
      <c r="F14" s="119"/>
      <c r="G14" s="120"/>
    </row>
    <row r="15" spans="1:9" x14ac:dyDescent="0.3">
      <c r="A15" s="111"/>
      <c r="B15" s="112"/>
      <c r="C15" s="116"/>
      <c r="D15" s="117"/>
      <c r="E15" s="118"/>
      <c r="F15" s="119"/>
      <c r="G15" s="120"/>
    </row>
    <row r="16" spans="1:9" x14ac:dyDescent="0.3">
      <c r="A16" s="111" t="s">
        <v>391</v>
      </c>
      <c r="B16" s="112"/>
      <c r="C16" s="135" t="s">
        <v>623</v>
      </c>
      <c r="D16" s="117"/>
      <c r="E16" s="118"/>
      <c r="F16" s="119"/>
      <c r="G16" s="120"/>
    </row>
    <row r="17" spans="1:7" ht="30" x14ac:dyDescent="0.3">
      <c r="A17" s="111" t="s">
        <v>618</v>
      </c>
      <c r="B17" s="112" t="s">
        <v>25</v>
      </c>
      <c r="C17" s="116" t="s">
        <v>666</v>
      </c>
      <c r="D17" s="117"/>
      <c r="E17" s="118"/>
      <c r="F17" s="119"/>
      <c r="G17" s="120"/>
    </row>
    <row r="18" spans="1:7" x14ac:dyDescent="0.3">
      <c r="A18" s="111" t="s">
        <v>685</v>
      </c>
      <c r="B18" s="112"/>
      <c r="C18" s="116" t="s">
        <v>637</v>
      </c>
      <c r="D18" s="117" t="s">
        <v>96</v>
      </c>
      <c r="E18" s="118">
        <f>765+55</f>
        <v>820</v>
      </c>
      <c r="F18" s="119"/>
      <c r="G18" s="120"/>
    </row>
    <row r="19" spans="1:7" x14ac:dyDescent="0.3">
      <c r="A19" s="111"/>
      <c r="B19" s="112"/>
      <c r="C19" s="116"/>
      <c r="D19" s="117"/>
      <c r="E19" s="118"/>
      <c r="F19" s="119"/>
      <c r="G19" s="120"/>
    </row>
    <row r="20" spans="1:7" x14ac:dyDescent="0.3">
      <c r="A20" s="111" t="s">
        <v>392</v>
      </c>
      <c r="B20" s="112" t="s">
        <v>624</v>
      </c>
      <c r="C20" s="116" t="s">
        <v>625</v>
      </c>
      <c r="D20" s="117"/>
      <c r="E20" s="118"/>
      <c r="F20" s="119"/>
      <c r="G20" s="120"/>
    </row>
    <row r="21" spans="1:7" x14ac:dyDescent="0.3">
      <c r="A21" s="111" t="s">
        <v>629</v>
      </c>
      <c r="B21" s="112" t="s">
        <v>626</v>
      </c>
      <c r="C21" s="116" t="s">
        <v>627</v>
      </c>
      <c r="D21" s="117"/>
      <c r="E21" s="118"/>
      <c r="F21" s="119"/>
      <c r="G21" s="120"/>
    </row>
    <row r="22" spans="1:7" x14ac:dyDescent="0.3">
      <c r="A22" s="111" t="s">
        <v>687</v>
      </c>
      <c r="B22" s="112"/>
      <c r="C22" s="116" t="s">
        <v>637</v>
      </c>
      <c r="D22" s="117" t="s">
        <v>95</v>
      </c>
      <c r="E22" s="118">
        <v>5100</v>
      </c>
      <c r="F22" s="119"/>
      <c r="G22" s="120"/>
    </row>
    <row r="23" spans="1:7" x14ac:dyDescent="0.3">
      <c r="A23" s="111" t="s">
        <v>630</v>
      </c>
      <c r="B23" s="112" t="s">
        <v>628</v>
      </c>
      <c r="C23" s="116" t="s">
        <v>638</v>
      </c>
      <c r="D23" s="117"/>
      <c r="E23" s="118"/>
      <c r="F23" s="119"/>
      <c r="G23" s="120"/>
    </row>
    <row r="24" spans="1:7" x14ac:dyDescent="0.3">
      <c r="A24" s="111" t="s">
        <v>631</v>
      </c>
      <c r="B24" s="112"/>
      <c r="C24" s="116" t="s">
        <v>637</v>
      </c>
      <c r="D24" s="117" t="s">
        <v>95</v>
      </c>
      <c r="E24" s="118">
        <v>5100</v>
      </c>
      <c r="F24" s="119"/>
      <c r="G24" s="120"/>
    </row>
    <row r="25" spans="1:7" x14ac:dyDescent="0.3">
      <c r="A25" s="136"/>
      <c r="B25" s="114"/>
      <c r="C25" s="116"/>
      <c r="D25" s="114"/>
      <c r="E25" s="115"/>
      <c r="F25" s="108"/>
      <c r="G25" s="109"/>
    </row>
    <row r="26" spans="1:7" ht="60" x14ac:dyDescent="0.3">
      <c r="A26" s="73">
        <v>7.2</v>
      </c>
      <c r="B26" s="4">
        <v>8.6</v>
      </c>
      <c r="C26" s="140" t="s">
        <v>639</v>
      </c>
      <c r="D26" s="141"/>
      <c r="E26" s="142"/>
      <c r="F26" s="133"/>
      <c r="G26" s="134"/>
    </row>
    <row r="27" spans="1:7" ht="18" x14ac:dyDescent="0.3">
      <c r="A27" s="143"/>
      <c r="B27" s="4"/>
      <c r="C27" s="144"/>
      <c r="D27" s="141"/>
      <c r="E27" s="142"/>
      <c r="F27" s="119"/>
      <c r="G27" s="120"/>
    </row>
    <row r="28" spans="1:7" ht="135" x14ac:dyDescent="0.3">
      <c r="A28" s="143" t="s">
        <v>393</v>
      </c>
      <c r="B28" s="4"/>
      <c r="C28" s="145" t="s">
        <v>698</v>
      </c>
      <c r="D28" s="141" t="s">
        <v>95</v>
      </c>
      <c r="E28" s="146">
        <v>440</v>
      </c>
      <c r="F28" s="119"/>
      <c r="G28" s="120"/>
    </row>
    <row r="29" spans="1:7" x14ac:dyDescent="0.3">
      <c r="A29" s="143"/>
      <c r="B29" s="4"/>
      <c r="C29" s="143"/>
      <c r="D29" s="141"/>
      <c r="E29" s="142"/>
      <c r="F29" s="119"/>
      <c r="G29" s="120"/>
    </row>
    <row r="30" spans="1:7" x14ac:dyDescent="0.3">
      <c r="A30" s="143" t="s">
        <v>396</v>
      </c>
      <c r="B30" s="4" t="s">
        <v>640</v>
      </c>
      <c r="C30" s="143" t="s">
        <v>641</v>
      </c>
      <c r="D30" s="141"/>
      <c r="E30" s="142"/>
      <c r="F30" s="119"/>
      <c r="G30" s="120"/>
    </row>
    <row r="31" spans="1:7" ht="45" x14ac:dyDescent="0.3">
      <c r="A31" s="143" t="s">
        <v>397</v>
      </c>
      <c r="B31" s="4" t="s">
        <v>25</v>
      </c>
      <c r="C31" s="143" t="s">
        <v>691</v>
      </c>
      <c r="D31" s="141" t="s">
        <v>96</v>
      </c>
      <c r="E31" s="146">
        <f>31.5+140*0.6*0.25</f>
        <v>52.5</v>
      </c>
      <c r="F31" s="119"/>
      <c r="G31" s="120"/>
    </row>
    <row r="32" spans="1:7" x14ac:dyDescent="0.3">
      <c r="A32" s="143"/>
      <c r="B32" s="4"/>
      <c r="C32" s="143"/>
      <c r="D32" s="141"/>
      <c r="E32" s="146"/>
      <c r="F32" s="119"/>
      <c r="G32" s="120"/>
    </row>
    <row r="33" spans="1:9" x14ac:dyDescent="0.3">
      <c r="A33" s="122" t="s">
        <v>105</v>
      </c>
      <c r="B33" s="123"/>
      <c r="C33" s="124"/>
      <c r="D33" s="123"/>
      <c r="E33" s="125"/>
      <c r="F33" s="126"/>
      <c r="G33" s="127">
        <f>SUM(G3:G32)</f>
        <v>0</v>
      </c>
      <c r="I33" s="12"/>
    </row>
    <row r="34" spans="1:9" x14ac:dyDescent="0.3">
      <c r="A34" s="166"/>
      <c r="B34" s="167"/>
      <c r="C34" s="168"/>
      <c r="D34" s="167"/>
      <c r="E34" s="169"/>
      <c r="F34" s="170"/>
      <c r="G34" s="171"/>
      <c r="I34" s="12"/>
    </row>
    <row r="35" spans="1:9" x14ac:dyDescent="0.3">
      <c r="A35" s="172"/>
      <c r="B35" s="173"/>
      <c r="C35" s="174"/>
      <c r="D35" s="173"/>
      <c r="E35" s="175"/>
      <c r="F35" s="176"/>
      <c r="G35" s="177"/>
      <c r="I35" s="12"/>
    </row>
    <row r="36" spans="1:9" ht="30" x14ac:dyDescent="0.3">
      <c r="A36" s="128" t="s">
        <v>0</v>
      </c>
      <c r="B36" s="128" t="s">
        <v>1</v>
      </c>
      <c r="C36" s="129" t="s">
        <v>2</v>
      </c>
      <c r="D36" s="128" t="s">
        <v>3</v>
      </c>
      <c r="E36" s="130" t="s">
        <v>613</v>
      </c>
      <c r="F36" s="131" t="s">
        <v>4</v>
      </c>
      <c r="G36" s="132" t="s">
        <v>5</v>
      </c>
      <c r="I36" s="12"/>
    </row>
    <row r="37" spans="1:9" s="79" customFormat="1" x14ac:dyDescent="0.3">
      <c r="A37" s="122" t="s">
        <v>614</v>
      </c>
      <c r="B37" s="123"/>
      <c r="C37" s="124"/>
      <c r="D37" s="123"/>
      <c r="E37" s="125"/>
      <c r="F37" s="126"/>
      <c r="G37" s="127">
        <f>G33</f>
        <v>0</v>
      </c>
      <c r="I37" s="80"/>
    </row>
    <row r="38" spans="1:9" x14ac:dyDescent="0.3">
      <c r="A38" s="143">
        <v>7.3</v>
      </c>
      <c r="B38" s="4"/>
      <c r="C38" s="143" t="s">
        <v>688</v>
      </c>
      <c r="D38" s="141"/>
      <c r="E38" s="146"/>
      <c r="F38" s="119"/>
      <c r="G38" s="120"/>
    </row>
    <row r="39" spans="1:9" x14ac:dyDescent="0.3">
      <c r="A39" s="143"/>
      <c r="B39" s="4"/>
      <c r="C39" s="143"/>
      <c r="D39" s="141"/>
      <c r="E39" s="146"/>
      <c r="F39" s="119"/>
      <c r="G39" s="120"/>
    </row>
    <row r="40" spans="1:9" ht="90" x14ac:dyDescent="0.3">
      <c r="A40" s="143" t="s">
        <v>421</v>
      </c>
      <c r="B40" s="4"/>
      <c r="C40" s="143" t="s">
        <v>689</v>
      </c>
      <c r="D40" s="141" t="s">
        <v>690</v>
      </c>
      <c r="E40" s="121">
        <v>2350</v>
      </c>
      <c r="F40" s="119"/>
      <c r="G40" s="120"/>
    </row>
    <row r="41" spans="1:9" x14ac:dyDescent="0.3">
      <c r="A41" s="143"/>
      <c r="B41" s="4"/>
      <c r="C41" s="143"/>
      <c r="D41" s="141"/>
      <c r="E41" s="146"/>
      <c r="F41" s="119"/>
      <c r="G41" s="120"/>
    </row>
    <row r="42" spans="1:9" x14ac:dyDescent="0.3">
      <c r="A42" s="143" t="s">
        <v>424</v>
      </c>
      <c r="B42" s="112" t="s">
        <v>58</v>
      </c>
      <c r="C42" s="116" t="s">
        <v>615</v>
      </c>
      <c r="D42" s="117"/>
      <c r="E42" s="118"/>
      <c r="F42" s="133"/>
      <c r="G42" s="134"/>
    </row>
    <row r="43" spans="1:9" ht="30" x14ac:dyDescent="0.3">
      <c r="A43" s="143" t="s">
        <v>425</v>
      </c>
      <c r="B43" s="112" t="s">
        <v>10</v>
      </c>
      <c r="C43" s="116" t="s">
        <v>692</v>
      </c>
      <c r="D43" s="117" t="s">
        <v>616</v>
      </c>
      <c r="E43" s="118">
        <v>4</v>
      </c>
      <c r="F43" s="119"/>
      <c r="G43" s="120"/>
    </row>
    <row r="44" spans="1:9" x14ac:dyDescent="0.3">
      <c r="A44" s="143"/>
      <c r="B44" s="4"/>
      <c r="C44" s="143"/>
      <c r="D44" s="141"/>
      <c r="E44" s="146"/>
      <c r="F44" s="119"/>
      <c r="G44" s="120"/>
    </row>
    <row r="45" spans="1:9" x14ac:dyDescent="0.3">
      <c r="A45" s="111" t="s">
        <v>427</v>
      </c>
      <c r="B45" s="112">
        <v>8.3000000000000007</v>
      </c>
      <c r="C45" s="135" t="s">
        <v>617</v>
      </c>
      <c r="D45" s="117"/>
      <c r="E45" s="118"/>
      <c r="F45" s="119"/>
      <c r="G45" s="120"/>
    </row>
    <row r="46" spans="1:9" ht="30" x14ac:dyDescent="0.3">
      <c r="A46" s="111" t="s">
        <v>428</v>
      </c>
      <c r="B46" s="112" t="s">
        <v>6</v>
      </c>
      <c r="C46" s="116" t="s">
        <v>619</v>
      </c>
      <c r="D46" s="117" t="s">
        <v>620</v>
      </c>
      <c r="E46" s="118">
        <v>115.9</v>
      </c>
      <c r="F46" s="119"/>
      <c r="G46" s="120"/>
    </row>
    <row r="47" spans="1:9" ht="30" x14ac:dyDescent="0.3">
      <c r="A47" s="111" t="s">
        <v>429</v>
      </c>
      <c r="B47" s="112" t="s">
        <v>6</v>
      </c>
      <c r="C47" s="116" t="s">
        <v>621</v>
      </c>
      <c r="D47" s="117" t="s">
        <v>620</v>
      </c>
      <c r="E47" s="149">
        <v>0.5</v>
      </c>
      <c r="F47" s="119"/>
      <c r="G47" s="120"/>
    </row>
    <row r="48" spans="1:9" ht="30" x14ac:dyDescent="0.3">
      <c r="A48" s="111" t="s">
        <v>430</v>
      </c>
      <c r="B48" s="112" t="s">
        <v>7</v>
      </c>
      <c r="C48" s="116" t="s">
        <v>622</v>
      </c>
      <c r="D48" s="117" t="s">
        <v>95</v>
      </c>
      <c r="E48" s="121">
        <v>1455</v>
      </c>
      <c r="F48" s="119"/>
      <c r="G48" s="120"/>
    </row>
    <row r="49" spans="1:9" x14ac:dyDescent="0.3">
      <c r="A49" s="143"/>
      <c r="B49" s="4"/>
      <c r="C49" s="143"/>
      <c r="D49" s="141"/>
      <c r="E49" s="146"/>
      <c r="F49" s="119"/>
      <c r="G49" s="120"/>
    </row>
    <row r="50" spans="1:9" x14ac:dyDescent="0.3">
      <c r="A50" s="111" t="s">
        <v>424</v>
      </c>
      <c r="B50" s="112"/>
      <c r="C50" s="135" t="s">
        <v>623</v>
      </c>
      <c r="D50" s="117"/>
      <c r="E50" s="118"/>
      <c r="F50" s="119"/>
      <c r="G50" s="120"/>
    </row>
    <row r="51" spans="1:9" ht="30" x14ac:dyDescent="0.3">
      <c r="A51" s="111" t="s">
        <v>425</v>
      </c>
      <c r="B51" s="112" t="s">
        <v>25</v>
      </c>
      <c r="C51" s="116" t="s">
        <v>693</v>
      </c>
      <c r="D51" s="117"/>
      <c r="E51" s="118"/>
      <c r="F51" s="119"/>
      <c r="G51" s="120"/>
    </row>
    <row r="52" spans="1:9" x14ac:dyDescent="0.3">
      <c r="A52" s="111" t="s">
        <v>696</v>
      </c>
      <c r="B52" s="112"/>
      <c r="C52" s="116" t="s">
        <v>695</v>
      </c>
      <c r="D52" s="117" t="s">
        <v>96</v>
      </c>
      <c r="E52" s="118">
        <v>720</v>
      </c>
      <c r="F52" s="119"/>
      <c r="G52" s="120"/>
    </row>
    <row r="53" spans="1:9" x14ac:dyDescent="0.3">
      <c r="A53" s="111" t="s">
        <v>697</v>
      </c>
      <c r="B53" s="112"/>
      <c r="C53" s="116" t="s">
        <v>694</v>
      </c>
      <c r="D53" s="117" t="s">
        <v>96</v>
      </c>
      <c r="E53" s="118">
        <v>500</v>
      </c>
      <c r="F53" s="119"/>
      <c r="G53" s="120"/>
    </row>
    <row r="54" spans="1:9" x14ac:dyDescent="0.3">
      <c r="A54" s="143"/>
      <c r="B54" s="4"/>
      <c r="C54" s="143"/>
      <c r="D54" s="141"/>
      <c r="E54" s="146"/>
      <c r="F54" s="119"/>
      <c r="G54" s="120"/>
    </row>
    <row r="55" spans="1:9" x14ac:dyDescent="0.3">
      <c r="A55" s="111">
        <v>7.4</v>
      </c>
      <c r="B55" s="112"/>
      <c r="C55" s="116" t="s">
        <v>665</v>
      </c>
      <c r="D55" s="117"/>
      <c r="E55" s="118"/>
      <c r="F55" s="119"/>
      <c r="G55" s="120"/>
    </row>
    <row r="56" spans="1:9" ht="45" x14ac:dyDescent="0.3">
      <c r="A56" s="111" t="s">
        <v>442</v>
      </c>
      <c r="B56" s="112"/>
      <c r="C56" s="116" t="s">
        <v>699</v>
      </c>
      <c r="D56" s="117" t="s">
        <v>38</v>
      </c>
      <c r="E56" s="118">
        <v>112.5</v>
      </c>
      <c r="F56" s="119"/>
      <c r="G56" s="120"/>
      <c r="I56" s="9"/>
    </row>
    <row r="57" spans="1:9" x14ac:dyDescent="0.3">
      <c r="A57" s="111"/>
      <c r="B57" s="112"/>
      <c r="C57" s="116"/>
      <c r="D57" s="117"/>
      <c r="E57" s="137"/>
      <c r="F57" s="119"/>
      <c r="G57" s="120"/>
      <c r="I57" s="9"/>
    </row>
    <row r="58" spans="1:9" ht="15" customHeight="1" x14ac:dyDescent="0.3">
      <c r="A58" s="189" t="s">
        <v>34</v>
      </c>
      <c r="B58" s="190"/>
      <c r="C58" s="190"/>
      <c r="D58" s="190"/>
      <c r="E58" s="190"/>
      <c r="F58" s="191"/>
      <c r="G58" s="138">
        <f>SUM(G37:G57)</f>
        <v>0</v>
      </c>
      <c r="H58" s="178">
        <f>G58/39</f>
        <v>0</v>
      </c>
    </row>
  </sheetData>
  <mergeCells count="1">
    <mergeCell ref="A58:F58"/>
  </mergeCells>
  <phoneticPr fontId="9" type="noConversion"/>
  <pageMargins left="0.49212598425196852" right="0.49212598425196852" top="0.6889763779527559" bottom="0.6889763779527559" header="0.31496062992125984" footer="0.31496062992125984"/>
  <pageSetup paperSize="9" scale="82" fitToHeight="0" orientation="portrait" r:id="rId1"/>
  <rowBreaks count="1" manualBreakCount="1">
    <brk id="34" max="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I89"/>
  <sheetViews>
    <sheetView view="pageBreakPreview" topLeftCell="A87" zoomScaleNormal="100" zoomScaleSheetLayoutView="100" workbookViewId="0">
      <selection activeCell="F59" sqref="F59:G88"/>
    </sheetView>
  </sheetViews>
  <sheetFormatPr defaultColWidth="9" defaultRowHeight="15" x14ac:dyDescent="0.3"/>
  <cols>
    <col min="1" max="2" width="10.625" style="9" customWidth="1"/>
    <col min="3" max="3" width="30.625" style="9" customWidth="1"/>
    <col min="4" max="4" width="10.625" style="13" customWidth="1"/>
    <col min="5" max="5" width="11.625" style="13" customWidth="1"/>
    <col min="6" max="6" width="11.625" style="10" customWidth="1"/>
    <col min="7" max="7" width="15.625" style="10" customWidth="1"/>
    <col min="8" max="8" width="9" style="9"/>
    <col min="9" max="9" width="15.625" style="62" customWidth="1"/>
    <col min="10" max="16384" width="9" style="9"/>
  </cols>
  <sheetData>
    <row r="1" spans="1:9" ht="30" x14ac:dyDescent="0.3">
      <c r="A1" s="19" t="s">
        <v>0</v>
      </c>
      <c r="B1" s="19" t="s">
        <v>1</v>
      </c>
      <c r="C1" s="19" t="s">
        <v>2</v>
      </c>
      <c r="D1" s="19" t="s">
        <v>3</v>
      </c>
      <c r="E1" s="6" t="s">
        <v>102</v>
      </c>
      <c r="F1" s="20" t="s">
        <v>757</v>
      </c>
      <c r="G1" s="20" t="s">
        <v>5</v>
      </c>
      <c r="I1" s="40"/>
    </row>
    <row r="2" spans="1:9" x14ac:dyDescent="0.3">
      <c r="A2" s="192"/>
      <c r="B2" s="192"/>
      <c r="C2" s="192"/>
      <c r="D2" s="192"/>
      <c r="E2" s="192"/>
      <c r="F2" s="192"/>
      <c r="G2" s="192"/>
      <c r="I2" s="14"/>
    </row>
    <row r="3" spans="1:9" x14ac:dyDescent="0.3">
      <c r="A3" s="5"/>
      <c r="B3" s="16" t="s">
        <v>282</v>
      </c>
      <c r="C3" s="64" t="s">
        <v>389</v>
      </c>
      <c r="D3" s="64"/>
      <c r="E3" s="44"/>
      <c r="F3" s="45"/>
      <c r="G3" s="45"/>
      <c r="I3" s="12"/>
    </row>
    <row r="4" spans="1:9" x14ac:dyDescent="0.3">
      <c r="A4" s="4"/>
      <c r="B4" s="17" t="s">
        <v>60</v>
      </c>
      <c r="C4" s="73" t="s">
        <v>61</v>
      </c>
      <c r="D4" s="17"/>
      <c r="E4" s="44"/>
      <c r="F4" s="45"/>
      <c r="G4" s="45"/>
      <c r="I4" s="12"/>
    </row>
    <row r="5" spans="1:9" x14ac:dyDescent="0.3">
      <c r="A5" s="4"/>
      <c r="B5" s="17"/>
      <c r="C5" s="17"/>
      <c r="D5" s="17"/>
      <c r="E5" s="44"/>
      <c r="F5" s="45"/>
      <c r="G5" s="45"/>
      <c r="I5" s="12"/>
    </row>
    <row r="6" spans="1:9" x14ac:dyDescent="0.3">
      <c r="A6" s="4"/>
      <c r="B6" s="47">
        <v>8.1999999999999993</v>
      </c>
      <c r="C6" s="48" t="s">
        <v>153</v>
      </c>
      <c r="D6" s="17"/>
      <c r="E6" s="44"/>
      <c r="F6" s="45"/>
      <c r="G6" s="45"/>
      <c r="I6" s="12"/>
    </row>
    <row r="7" spans="1:9" x14ac:dyDescent="0.3">
      <c r="A7" s="4"/>
      <c r="B7" s="17"/>
      <c r="C7" s="17"/>
      <c r="D7" s="17"/>
      <c r="E7" s="44"/>
      <c r="F7" s="45"/>
      <c r="G7" s="45"/>
      <c r="I7" s="12"/>
    </row>
    <row r="8" spans="1:9" ht="45" x14ac:dyDescent="0.3">
      <c r="A8" s="2">
        <v>7.1</v>
      </c>
      <c r="B8" s="2" t="s">
        <v>44</v>
      </c>
      <c r="C8" s="1" t="s">
        <v>384</v>
      </c>
      <c r="D8" s="4"/>
      <c r="E8" s="44"/>
      <c r="F8" s="45"/>
      <c r="G8" s="45"/>
      <c r="I8" s="12"/>
    </row>
    <row r="9" spans="1:9" x14ac:dyDescent="0.3">
      <c r="A9" s="2" t="s">
        <v>390</v>
      </c>
      <c r="B9" s="2" t="s">
        <v>10</v>
      </c>
      <c r="C9" s="1" t="s">
        <v>250</v>
      </c>
      <c r="D9" s="4" t="s">
        <v>38</v>
      </c>
      <c r="E9" s="44">
        <v>415</v>
      </c>
      <c r="F9" s="45"/>
      <c r="G9" s="45"/>
      <c r="I9" s="12"/>
    </row>
    <row r="10" spans="1:9" x14ac:dyDescent="0.3">
      <c r="A10" s="2" t="s">
        <v>392</v>
      </c>
      <c r="B10" s="2" t="s">
        <v>11</v>
      </c>
      <c r="C10" s="1" t="s">
        <v>365</v>
      </c>
      <c r="D10" s="4" t="s">
        <v>38</v>
      </c>
      <c r="E10" s="44">
        <v>180</v>
      </c>
      <c r="F10" s="45"/>
      <c r="G10" s="45"/>
      <c r="I10" s="12"/>
    </row>
    <row r="11" spans="1:9" x14ac:dyDescent="0.3">
      <c r="A11" s="2"/>
      <c r="B11" s="2"/>
      <c r="C11" s="1"/>
      <c r="D11" s="4"/>
      <c r="E11" s="44"/>
      <c r="F11" s="45"/>
      <c r="G11" s="45"/>
      <c r="I11" s="12"/>
    </row>
    <row r="12" spans="1:9" ht="45" x14ac:dyDescent="0.3">
      <c r="A12" s="2">
        <v>7.2</v>
      </c>
      <c r="B12" s="2" t="s">
        <v>35</v>
      </c>
      <c r="C12" s="1" t="s">
        <v>251</v>
      </c>
      <c r="D12" s="4"/>
      <c r="E12" s="44"/>
      <c r="F12" s="45"/>
      <c r="G12" s="45"/>
      <c r="I12" s="12"/>
    </row>
    <row r="13" spans="1:9" x14ac:dyDescent="0.3">
      <c r="A13" s="2" t="s">
        <v>393</v>
      </c>
      <c r="B13" s="2" t="s">
        <v>10</v>
      </c>
      <c r="C13" s="1" t="s">
        <v>252</v>
      </c>
      <c r="D13" s="4"/>
      <c r="E13" s="44"/>
      <c r="F13" s="45"/>
      <c r="G13" s="45"/>
      <c r="I13" s="12"/>
    </row>
    <row r="14" spans="1:9" x14ac:dyDescent="0.3">
      <c r="A14" s="2" t="s">
        <v>394</v>
      </c>
      <c r="B14" s="2" t="s">
        <v>40</v>
      </c>
      <c r="C14" s="1" t="s">
        <v>106</v>
      </c>
      <c r="D14" s="4" t="s">
        <v>310</v>
      </c>
      <c r="E14" s="44">
        <v>3</v>
      </c>
      <c r="F14" s="45"/>
      <c r="G14" s="45"/>
      <c r="I14" s="12"/>
    </row>
    <row r="15" spans="1:9" x14ac:dyDescent="0.3">
      <c r="A15" s="2" t="s">
        <v>395</v>
      </c>
      <c r="B15" s="2" t="s">
        <v>47</v>
      </c>
      <c r="C15" s="1" t="s">
        <v>366</v>
      </c>
      <c r="D15" s="4" t="s">
        <v>310</v>
      </c>
      <c r="E15" s="44">
        <v>1</v>
      </c>
      <c r="F15" s="45"/>
      <c r="G15" s="45"/>
      <c r="I15" s="12"/>
    </row>
    <row r="16" spans="1:9" x14ac:dyDescent="0.3">
      <c r="A16" s="2"/>
      <c r="B16" s="2"/>
      <c r="C16" s="1"/>
      <c r="D16" s="4"/>
      <c r="E16" s="44"/>
      <c r="F16" s="45"/>
      <c r="G16" s="45"/>
      <c r="I16" s="12"/>
    </row>
    <row r="17" spans="1:9" x14ac:dyDescent="0.3">
      <c r="A17" s="2" t="s">
        <v>396</v>
      </c>
      <c r="B17" s="2" t="s">
        <v>11</v>
      </c>
      <c r="C17" s="1" t="s">
        <v>255</v>
      </c>
      <c r="D17" s="4"/>
      <c r="E17" s="44"/>
      <c r="F17" s="45"/>
      <c r="G17" s="45"/>
      <c r="I17" s="12"/>
    </row>
    <row r="18" spans="1:9" x14ac:dyDescent="0.3">
      <c r="A18" s="2" t="s">
        <v>397</v>
      </c>
      <c r="B18" s="2" t="s">
        <v>47</v>
      </c>
      <c r="C18" s="1" t="s">
        <v>367</v>
      </c>
      <c r="D18" s="4" t="s">
        <v>310</v>
      </c>
      <c r="E18" s="44">
        <v>3</v>
      </c>
      <c r="F18" s="45"/>
      <c r="G18" s="45"/>
      <c r="I18" s="12"/>
    </row>
    <row r="19" spans="1:9" x14ac:dyDescent="0.3">
      <c r="A19" s="2"/>
      <c r="B19" s="2"/>
      <c r="C19" s="1"/>
      <c r="D19" s="4"/>
      <c r="E19" s="44"/>
      <c r="F19" s="45"/>
      <c r="G19" s="45"/>
      <c r="I19" s="12"/>
    </row>
    <row r="20" spans="1:9" x14ac:dyDescent="0.3">
      <c r="A20" s="2" t="s">
        <v>398</v>
      </c>
      <c r="B20" s="2" t="s">
        <v>12</v>
      </c>
      <c r="C20" s="1" t="s">
        <v>368</v>
      </c>
      <c r="D20" s="4"/>
      <c r="E20" s="44"/>
      <c r="F20" s="45"/>
      <c r="G20" s="45"/>
      <c r="I20" s="12"/>
    </row>
    <row r="21" spans="1:9" x14ac:dyDescent="0.3">
      <c r="A21" s="2" t="s">
        <v>399</v>
      </c>
      <c r="B21" s="2" t="s">
        <v>47</v>
      </c>
      <c r="C21" s="1" t="s">
        <v>369</v>
      </c>
      <c r="D21" s="4" t="s">
        <v>310</v>
      </c>
      <c r="E21" s="44">
        <v>1</v>
      </c>
      <c r="F21" s="45"/>
      <c r="G21" s="45"/>
      <c r="I21" s="12"/>
    </row>
    <row r="22" spans="1:9" x14ac:dyDescent="0.3">
      <c r="A22" s="2"/>
      <c r="B22" s="2"/>
      <c r="C22" s="1"/>
      <c r="D22" s="4"/>
      <c r="E22" s="44"/>
      <c r="F22" s="45"/>
      <c r="G22" s="45"/>
      <c r="I22" s="12"/>
    </row>
    <row r="23" spans="1:9" x14ac:dyDescent="0.3">
      <c r="A23" s="2" t="s">
        <v>400</v>
      </c>
      <c r="B23" s="2" t="s">
        <v>205</v>
      </c>
      <c r="C23" s="1" t="s">
        <v>256</v>
      </c>
      <c r="D23" s="4"/>
      <c r="E23" s="44"/>
      <c r="F23" s="45"/>
      <c r="G23" s="45"/>
      <c r="I23" s="12"/>
    </row>
    <row r="24" spans="1:9" x14ac:dyDescent="0.3">
      <c r="A24" s="2" t="s">
        <v>401</v>
      </c>
      <c r="B24" s="2" t="s">
        <v>40</v>
      </c>
      <c r="C24" s="1" t="s">
        <v>257</v>
      </c>
      <c r="D24" s="4" t="s">
        <v>310</v>
      </c>
      <c r="E24" s="44">
        <v>12</v>
      </c>
      <c r="F24" s="45"/>
      <c r="G24" s="45"/>
      <c r="I24" s="12"/>
    </row>
    <row r="25" spans="1:9" x14ac:dyDescent="0.3">
      <c r="A25" s="2" t="s">
        <v>402</v>
      </c>
      <c r="B25" s="2" t="s">
        <v>41</v>
      </c>
      <c r="C25" s="1" t="s">
        <v>258</v>
      </c>
      <c r="D25" s="4" t="s">
        <v>310</v>
      </c>
      <c r="E25" s="44">
        <v>12</v>
      </c>
      <c r="F25" s="45"/>
      <c r="G25" s="45"/>
      <c r="I25" s="12"/>
    </row>
    <row r="26" spans="1:9" x14ac:dyDescent="0.3">
      <c r="A26" s="2"/>
      <c r="B26" s="2"/>
      <c r="C26" s="1"/>
      <c r="D26" s="4"/>
      <c r="E26" s="44"/>
      <c r="F26" s="45"/>
      <c r="G26" s="45"/>
      <c r="I26" s="12"/>
    </row>
    <row r="27" spans="1:9" x14ac:dyDescent="0.3">
      <c r="A27" s="2" t="s">
        <v>403</v>
      </c>
      <c r="B27" s="2" t="s">
        <v>13</v>
      </c>
      <c r="C27" s="1" t="s">
        <v>259</v>
      </c>
      <c r="D27" s="4"/>
      <c r="E27" s="44"/>
      <c r="F27" s="45"/>
      <c r="G27" s="45"/>
      <c r="I27" s="12"/>
    </row>
    <row r="28" spans="1:9" x14ac:dyDescent="0.3">
      <c r="A28" s="2" t="s">
        <v>404</v>
      </c>
      <c r="B28" s="2" t="s">
        <v>40</v>
      </c>
      <c r="C28" s="1" t="s">
        <v>260</v>
      </c>
      <c r="D28" s="4"/>
      <c r="E28" s="44"/>
      <c r="F28" s="45"/>
      <c r="G28" s="45"/>
      <c r="I28" s="12"/>
    </row>
    <row r="29" spans="1:9" x14ac:dyDescent="0.3">
      <c r="A29" s="2" t="s">
        <v>405</v>
      </c>
      <c r="B29" s="2" t="s">
        <v>111</v>
      </c>
      <c r="C29" s="1" t="s">
        <v>373</v>
      </c>
      <c r="D29" s="4" t="s">
        <v>310</v>
      </c>
      <c r="E29" s="44">
        <v>1</v>
      </c>
      <c r="F29" s="45"/>
      <c r="G29" s="45"/>
      <c r="I29" s="12"/>
    </row>
    <row r="30" spans="1:9" x14ac:dyDescent="0.3">
      <c r="A30" s="2" t="s">
        <v>406</v>
      </c>
      <c r="B30" s="2" t="s">
        <v>112</v>
      </c>
      <c r="C30" s="1" t="s">
        <v>370</v>
      </c>
      <c r="D30" s="4" t="s">
        <v>310</v>
      </c>
      <c r="E30" s="44">
        <v>1</v>
      </c>
      <c r="F30" s="45"/>
      <c r="G30" s="45"/>
      <c r="I30" s="12"/>
    </row>
    <row r="31" spans="1:9" x14ac:dyDescent="0.3">
      <c r="A31" s="2" t="s">
        <v>407</v>
      </c>
      <c r="B31" s="2" t="s">
        <v>131</v>
      </c>
      <c r="C31" s="1" t="s">
        <v>371</v>
      </c>
      <c r="D31" s="4" t="s">
        <v>310</v>
      </c>
      <c r="E31" s="44">
        <v>2</v>
      </c>
      <c r="F31" s="45"/>
      <c r="G31" s="45"/>
      <c r="I31" s="12"/>
    </row>
    <row r="32" spans="1:9" x14ac:dyDescent="0.3">
      <c r="A32" s="2" t="s">
        <v>408</v>
      </c>
      <c r="B32" s="2" t="s">
        <v>374</v>
      </c>
      <c r="C32" s="1" t="s">
        <v>372</v>
      </c>
      <c r="D32" s="4" t="s">
        <v>310</v>
      </c>
      <c r="E32" s="44">
        <v>12</v>
      </c>
      <c r="F32" s="45"/>
      <c r="G32" s="45"/>
      <c r="I32" s="12"/>
    </row>
    <row r="33" spans="1:9" x14ac:dyDescent="0.3">
      <c r="A33" s="2" t="s">
        <v>409</v>
      </c>
      <c r="B33" s="2" t="s">
        <v>379</v>
      </c>
      <c r="C33" s="1" t="s">
        <v>375</v>
      </c>
      <c r="D33" s="4" t="s">
        <v>310</v>
      </c>
      <c r="E33" s="44">
        <v>1</v>
      </c>
      <c r="F33" s="45"/>
      <c r="G33" s="45"/>
      <c r="I33" s="12"/>
    </row>
    <row r="34" spans="1:9" x14ac:dyDescent="0.3">
      <c r="A34" s="2" t="s">
        <v>410</v>
      </c>
      <c r="B34" s="2" t="s">
        <v>380</v>
      </c>
      <c r="C34" s="1" t="s">
        <v>303</v>
      </c>
      <c r="D34" s="4" t="s">
        <v>310</v>
      </c>
      <c r="E34" s="44">
        <v>1</v>
      </c>
      <c r="F34" s="45"/>
      <c r="G34" s="45"/>
      <c r="I34" s="12"/>
    </row>
    <row r="35" spans="1:9" x14ac:dyDescent="0.3">
      <c r="A35" s="2" t="s">
        <v>411</v>
      </c>
      <c r="B35" s="2" t="s">
        <v>381</v>
      </c>
      <c r="C35" s="1" t="s">
        <v>304</v>
      </c>
      <c r="D35" s="4" t="s">
        <v>310</v>
      </c>
      <c r="E35" s="44">
        <v>4</v>
      </c>
      <c r="F35" s="45"/>
      <c r="G35" s="45"/>
      <c r="I35" s="12"/>
    </row>
    <row r="36" spans="1:9" x14ac:dyDescent="0.3">
      <c r="A36" s="2" t="s">
        <v>412</v>
      </c>
      <c r="B36" s="2" t="s">
        <v>382</v>
      </c>
      <c r="C36" s="1" t="s">
        <v>305</v>
      </c>
      <c r="D36" s="4" t="s">
        <v>310</v>
      </c>
      <c r="E36" s="44">
        <v>1</v>
      </c>
      <c r="F36" s="45"/>
      <c r="G36" s="45"/>
      <c r="I36" s="12"/>
    </row>
    <row r="37" spans="1:9" x14ac:dyDescent="0.3">
      <c r="A37" s="2"/>
      <c r="B37" s="2"/>
      <c r="C37" s="1"/>
      <c r="D37" s="4"/>
      <c r="E37" s="44"/>
      <c r="F37" s="45"/>
      <c r="G37" s="45"/>
      <c r="I37" s="12"/>
    </row>
    <row r="38" spans="1:9" x14ac:dyDescent="0.3">
      <c r="A38" s="2" t="s">
        <v>413</v>
      </c>
      <c r="B38" s="2" t="s">
        <v>14</v>
      </c>
      <c r="C38" s="1" t="s">
        <v>376</v>
      </c>
      <c r="D38" s="4"/>
      <c r="E38" s="44"/>
      <c r="F38" s="45"/>
      <c r="G38" s="45"/>
      <c r="I38" s="12"/>
    </row>
    <row r="39" spans="1:9" x14ac:dyDescent="0.3">
      <c r="A39" s="2" t="s">
        <v>414</v>
      </c>
      <c r="B39" s="2" t="s">
        <v>40</v>
      </c>
      <c r="C39" s="1" t="s">
        <v>260</v>
      </c>
      <c r="D39" s="4"/>
      <c r="E39" s="44"/>
      <c r="F39" s="45"/>
      <c r="G39" s="45"/>
      <c r="I39" s="12"/>
    </row>
    <row r="40" spans="1:9" ht="30" x14ac:dyDescent="0.3">
      <c r="A40" s="2" t="s">
        <v>415</v>
      </c>
      <c r="B40" s="2" t="s">
        <v>111</v>
      </c>
      <c r="C40" s="1" t="s">
        <v>377</v>
      </c>
      <c r="D40" s="4" t="s">
        <v>310</v>
      </c>
      <c r="E40" s="44">
        <v>35</v>
      </c>
      <c r="F40" s="45"/>
      <c r="G40" s="45"/>
      <c r="I40" s="12"/>
    </row>
    <row r="41" spans="1:9" ht="30" x14ac:dyDescent="0.3">
      <c r="A41" s="2" t="s">
        <v>416</v>
      </c>
      <c r="B41" s="2" t="s">
        <v>112</v>
      </c>
      <c r="C41" s="1" t="s">
        <v>378</v>
      </c>
      <c r="D41" s="4" t="s">
        <v>310</v>
      </c>
      <c r="E41" s="44">
        <v>4</v>
      </c>
      <c r="F41" s="45"/>
      <c r="G41" s="45"/>
      <c r="I41" s="12"/>
    </row>
    <row r="42" spans="1:9" x14ac:dyDescent="0.3">
      <c r="A42" s="2"/>
      <c r="B42" s="2"/>
      <c r="C42" s="1"/>
      <c r="D42" s="4"/>
      <c r="E42" s="44"/>
      <c r="F42" s="45"/>
      <c r="G42" s="45"/>
      <c r="I42" s="12"/>
    </row>
    <row r="43" spans="1:9" x14ac:dyDescent="0.3">
      <c r="A43" s="2" t="s">
        <v>417</v>
      </c>
      <c r="B43" s="2" t="s">
        <v>15</v>
      </c>
      <c r="C43" s="1" t="s">
        <v>336</v>
      </c>
      <c r="D43" s="4"/>
      <c r="E43" s="44"/>
      <c r="F43" s="45"/>
      <c r="G43" s="45"/>
      <c r="I43" s="12"/>
    </row>
    <row r="44" spans="1:9" ht="60" x14ac:dyDescent="0.3">
      <c r="A44" s="2" t="s">
        <v>418</v>
      </c>
      <c r="B44" s="2" t="s">
        <v>40</v>
      </c>
      <c r="C44" s="1" t="s">
        <v>383</v>
      </c>
      <c r="D44" s="4"/>
      <c r="E44" s="44"/>
      <c r="F44" s="45"/>
      <c r="G44" s="45"/>
      <c r="I44" s="12"/>
    </row>
    <row r="45" spans="1:9" x14ac:dyDescent="0.3">
      <c r="A45" s="2" t="s">
        <v>419</v>
      </c>
      <c r="B45" s="2" t="s">
        <v>111</v>
      </c>
      <c r="C45" s="3" t="s">
        <v>388</v>
      </c>
      <c r="D45" s="4" t="s">
        <v>310</v>
      </c>
      <c r="E45" s="44">
        <v>10</v>
      </c>
      <c r="F45" s="45"/>
      <c r="G45" s="45"/>
      <c r="I45" s="12"/>
    </row>
    <row r="46" spans="1:9" x14ac:dyDescent="0.3">
      <c r="A46" s="2" t="s">
        <v>420</v>
      </c>
      <c r="B46" s="2" t="s">
        <v>112</v>
      </c>
      <c r="C46" s="3" t="s">
        <v>387</v>
      </c>
      <c r="D46" s="4" t="s">
        <v>310</v>
      </c>
      <c r="E46" s="44">
        <v>19</v>
      </c>
      <c r="F46" s="45"/>
      <c r="G46" s="45"/>
      <c r="I46" s="12"/>
    </row>
    <row r="47" spans="1:9" x14ac:dyDescent="0.3">
      <c r="A47" s="2"/>
      <c r="B47" s="2"/>
      <c r="C47" s="3"/>
      <c r="D47" s="4"/>
      <c r="E47" s="44"/>
      <c r="F47" s="45"/>
      <c r="G47" s="45"/>
      <c r="I47" s="12"/>
    </row>
    <row r="48" spans="1:9" ht="30" x14ac:dyDescent="0.3">
      <c r="A48" s="2">
        <v>7.3</v>
      </c>
      <c r="B48" s="2" t="s">
        <v>49</v>
      </c>
      <c r="C48" s="1" t="s">
        <v>261</v>
      </c>
      <c r="D48" s="4"/>
      <c r="E48" s="44"/>
      <c r="F48" s="45"/>
      <c r="G48" s="45"/>
      <c r="I48" s="12"/>
    </row>
    <row r="49" spans="1:9" ht="45" x14ac:dyDescent="0.3">
      <c r="A49" s="2" t="s">
        <v>421</v>
      </c>
      <c r="B49" s="2" t="s">
        <v>10</v>
      </c>
      <c r="C49" s="1" t="s">
        <v>266</v>
      </c>
      <c r="D49" s="4"/>
      <c r="E49" s="44"/>
      <c r="F49" s="45"/>
      <c r="G49" s="45"/>
      <c r="I49" s="12"/>
    </row>
    <row r="50" spans="1:9" x14ac:dyDescent="0.3">
      <c r="A50" s="2" t="s">
        <v>422</v>
      </c>
      <c r="B50" s="2" t="s">
        <v>40</v>
      </c>
      <c r="C50" s="1" t="s">
        <v>385</v>
      </c>
      <c r="D50" s="4" t="s">
        <v>310</v>
      </c>
      <c r="E50" s="44">
        <v>3</v>
      </c>
      <c r="F50" s="45"/>
      <c r="G50" s="45"/>
      <c r="I50" s="12"/>
    </row>
    <row r="51" spans="1:9" x14ac:dyDescent="0.3">
      <c r="A51" s="2" t="s">
        <v>423</v>
      </c>
      <c r="B51" s="2" t="s">
        <v>47</v>
      </c>
      <c r="C51" s="1" t="s">
        <v>386</v>
      </c>
      <c r="D51" s="4" t="s">
        <v>310</v>
      </c>
      <c r="E51" s="44">
        <v>1</v>
      </c>
      <c r="F51" s="45"/>
      <c r="G51" s="45"/>
      <c r="I51" s="12"/>
    </row>
    <row r="52" spans="1:9" x14ac:dyDescent="0.3">
      <c r="A52" s="122" t="s">
        <v>105</v>
      </c>
      <c r="B52" s="123"/>
      <c r="C52" s="124"/>
      <c r="D52" s="123"/>
      <c r="E52" s="125"/>
      <c r="F52" s="126"/>
      <c r="G52" s="127">
        <f>SUM(G3:G51)</f>
        <v>0</v>
      </c>
      <c r="I52" s="12"/>
    </row>
    <row r="53" spans="1:9" x14ac:dyDescent="0.3">
      <c r="A53" s="166"/>
      <c r="B53" s="167"/>
      <c r="C53" s="168"/>
      <c r="D53" s="167"/>
      <c r="E53" s="169"/>
      <c r="F53" s="170"/>
      <c r="G53" s="171"/>
      <c r="I53" s="12"/>
    </row>
    <row r="54" spans="1:9" x14ac:dyDescent="0.3">
      <c r="A54" s="172"/>
      <c r="B54" s="173"/>
      <c r="C54" s="174"/>
      <c r="D54" s="173"/>
      <c r="E54" s="175"/>
      <c r="F54" s="176"/>
      <c r="G54" s="177"/>
      <c r="I54" s="12"/>
    </row>
    <row r="55" spans="1:9" ht="30" x14ac:dyDescent="0.3">
      <c r="A55" s="128" t="s">
        <v>0</v>
      </c>
      <c r="B55" s="128" t="s">
        <v>1</v>
      </c>
      <c r="C55" s="129" t="s">
        <v>2</v>
      </c>
      <c r="D55" s="128" t="s">
        <v>3</v>
      </c>
      <c r="E55" s="130" t="s">
        <v>613</v>
      </c>
      <c r="F55" s="131" t="s">
        <v>4</v>
      </c>
      <c r="G55" s="132" t="s">
        <v>5</v>
      </c>
      <c r="I55" s="12"/>
    </row>
    <row r="56" spans="1:9" s="79" customFormat="1" x14ac:dyDescent="0.3">
      <c r="A56" s="122" t="s">
        <v>614</v>
      </c>
      <c r="B56" s="123"/>
      <c r="C56" s="124"/>
      <c r="D56" s="123"/>
      <c r="E56" s="125"/>
      <c r="F56" s="126"/>
      <c r="G56" s="127">
        <f>G52</f>
        <v>0</v>
      </c>
      <c r="I56" s="80"/>
    </row>
    <row r="57" spans="1:9" x14ac:dyDescent="0.3">
      <c r="A57" s="2"/>
      <c r="B57" s="2"/>
      <c r="C57" s="1"/>
      <c r="D57" s="4"/>
      <c r="E57" s="44"/>
      <c r="F57" s="45"/>
      <c r="G57" s="45"/>
      <c r="I57" s="12"/>
    </row>
    <row r="58" spans="1:9" ht="45" x14ac:dyDescent="0.3">
      <c r="A58" s="2" t="s">
        <v>424</v>
      </c>
      <c r="B58" s="2" t="s">
        <v>11</v>
      </c>
      <c r="C58" s="1" t="s">
        <v>267</v>
      </c>
      <c r="D58" s="4"/>
      <c r="E58" s="44"/>
      <c r="F58" s="45"/>
      <c r="G58" s="45"/>
      <c r="I58" s="12"/>
    </row>
    <row r="59" spans="1:9" x14ac:dyDescent="0.3">
      <c r="A59" s="2" t="s">
        <v>425</v>
      </c>
      <c r="B59" s="2" t="s">
        <v>40</v>
      </c>
      <c r="C59" s="1" t="s">
        <v>385</v>
      </c>
      <c r="D59" s="4" t="s">
        <v>310</v>
      </c>
      <c r="E59" s="44">
        <v>8</v>
      </c>
      <c r="F59" s="45"/>
      <c r="G59" s="45"/>
      <c r="I59" s="12"/>
    </row>
    <row r="60" spans="1:9" x14ac:dyDescent="0.3">
      <c r="A60" s="2" t="s">
        <v>426</v>
      </c>
      <c r="B60" s="2" t="s">
        <v>47</v>
      </c>
      <c r="C60" s="1" t="s">
        <v>386</v>
      </c>
      <c r="D60" s="4" t="s">
        <v>310</v>
      </c>
      <c r="E60" s="44">
        <v>5</v>
      </c>
      <c r="F60" s="45"/>
      <c r="G60" s="45"/>
      <c r="I60" s="12"/>
    </row>
    <row r="61" spans="1:9" x14ac:dyDescent="0.3">
      <c r="A61" s="2"/>
      <c r="B61" s="2"/>
      <c r="C61" s="1"/>
      <c r="D61" s="4"/>
      <c r="E61" s="44"/>
      <c r="F61" s="45"/>
      <c r="G61" s="45"/>
      <c r="I61" s="12"/>
    </row>
    <row r="62" spans="1:9" ht="45" x14ac:dyDescent="0.3">
      <c r="A62" s="2" t="s">
        <v>427</v>
      </c>
      <c r="B62" s="2" t="s">
        <v>12</v>
      </c>
      <c r="C62" s="1" t="s">
        <v>268</v>
      </c>
      <c r="D62" s="4"/>
      <c r="E62" s="44"/>
      <c r="F62" s="45"/>
      <c r="G62" s="45"/>
      <c r="I62" s="12"/>
    </row>
    <row r="63" spans="1:9" x14ac:dyDescent="0.3">
      <c r="A63" s="2" t="s">
        <v>428</v>
      </c>
      <c r="B63" s="2" t="s">
        <v>47</v>
      </c>
      <c r="C63" s="1" t="s">
        <v>386</v>
      </c>
      <c r="D63" s="4" t="s">
        <v>310</v>
      </c>
      <c r="E63" s="44">
        <v>1</v>
      </c>
      <c r="F63" s="45"/>
      <c r="G63" s="45"/>
      <c r="I63" s="12"/>
    </row>
    <row r="64" spans="1:9" x14ac:dyDescent="0.3">
      <c r="A64" s="2"/>
      <c r="B64" s="2"/>
      <c r="C64" s="1"/>
      <c r="D64" s="4"/>
      <c r="E64" s="44"/>
      <c r="F64" s="45"/>
      <c r="G64" s="45"/>
      <c r="I64" s="12"/>
    </row>
    <row r="65" spans="1:9" ht="45" x14ac:dyDescent="0.3">
      <c r="A65" s="2" t="s">
        <v>431</v>
      </c>
      <c r="B65" s="2" t="s">
        <v>205</v>
      </c>
      <c r="C65" s="1" t="s">
        <v>269</v>
      </c>
      <c r="D65" s="4"/>
      <c r="E65" s="44"/>
      <c r="F65" s="45"/>
      <c r="G65" s="45"/>
      <c r="I65" s="12"/>
    </row>
    <row r="66" spans="1:9" x14ac:dyDescent="0.3">
      <c r="A66" s="2" t="s">
        <v>432</v>
      </c>
      <c r="B66" s="2" t="s">
        <v>40</v>
      </c>
      <c r="C66" s="1" t="s">
        <v>385</v>
      </c>
      <c r="D66" s="4" t="s">
        <v>310</v>
      </c>
      <c r="E66" s="44">
        <v>2</v>
      </c>
      <c r="F66" s="45"/>
      <c r="G66" s="45"/>
      <c r="I66" s="12"/>
    </row>
    <row r="67" spans="1:9" x14ac:dyDescent="0.3">
      <c r="A67" s="2" t="s">
        <v>433</v>
      </c>
      <c r="B67" s="2" t="s">
        <v>47</v>
      </c>
      <c r="C67" s="1" t="s">
        <v>386</v>
      </c>
      <c r="D67" s="4" t="s">
        <v>310</v>
      </c>
      <c r="E67" s="44">
        <v>1</v>
      </c>
      <c r="F67" s="45"/>
      <c r="G67" s="45"/>
      <c r="I67" s="12"/>
    </row>
    <row r="68" spans="1:9" x14ac:dyDescent="0.3">
      <c r="A68" s="2"/>
      <c r="B68" s="2"/>
      <c r="C68" s="1"/>
      <c r="D68" s="4"/>
      <c r="E68" s="44"/>
      <c r="F68" s="45"/>
      <c r="G68" s="45"/>
      <c r="I68" s="12"/>
    </row>
    <row r="69" spans="1:9" ht="45" x14ac:dyDescent="0.3">
      <c r="A69" s="2" t="s">
        <v>434</v>
      </c>
      <c r="B69" s="2" t="s">
        <v>13</v>
      </c>
      <c r="C69" s="1" t="s">
        <v>270</v>
      </c>
      <c r="D69" s="4"/>
      <c r="E69" s="44"/>
      <c r="F69" s="45"/>
      <c r="G69" s="45"/>
      <c r="I69" s="12"/>
    </row>
    <row r="70" spans="1:9" x14ac:dyDescent="0.3">
      <c r="A70" s="2" t="s">
        <v>435</v>
      </c>
      <c r="B70" s="2" t="s">
        <v>47</v>
      </c>
      <c r="C70" s="1" t="s">
        <v>386</v>
      </c>
      <c r="D70" s="4" t="s">
        <v>310</v>
      </c>
      <c r="E70" s="44">
        <v>1</v>
      </c>
      <c r="F70" s="45"/>
      <c r="G70" s="45"/>
      <c r="I70" s="12"/>
    </row>
    <row r="71" spans="1:9" x14ac:dyDescent="0.3">
      <c r="A71" s="2"/>
      <c r="B71" s="2"/>
      <c r="C71" s="1"/>
      <c r="D71" s="4"/>
      <c r="E71" s="44"/>
      <c r="F71" s="45"/>
      <c r="G71" s="45"/>
      <c r="I71" s="12"/>
    </row>
    <row r="72" spans="1:9" ht="45" x14ac:dyDescent="0.3">
      <c r="A72" s="2" t="s">
        <v>436</v>
      </c>
      <c r="B72" s="2" t="s">
        <v>14</v>
      </c>
      <c r="C72" s="1" t="s">
        <v>272</v>
      </c>
      <c r="D72" s="4"/>
      <c r="E72" s="44"/>
      <c r="F72" s="45"/>
      <c r="G72" s="45"/>
      <c r="I72" s="12"/>
    </row>
    <row r="73" spans="1:9" x14ac:dyDescent="0.3">
      <c r="A73" s="2" t="s">
        <v>437</v>
      </c>
      <c r="B73" s="2" t="s">
        <v>40</v>
      </c>
      <c r="C73" s="1" t="s">
        <v>263</v>
      </c>
      <c r="D73" s="4" t="s">
        <v>310</v>
      </c>
      <c r="E73" s="44">
        <v>1</v>
      </c>
      <c r="F73" s="45"/>
      <c r="G73" s="45"/>
      <c r="I73" s="12"/>
    </row>
    <row r="74" spans="1:9" x14ac:dyDescent="0.3">
      <c r="A74" s="2"/>
      <c r="B74" s="2"/>
      <c r="C74" s="1"/>
      <c r="D74" s="4"/>
      <c r="E74" s="44"/>
      <c r="F74" s="45"/>
      <c r="G74" s="45"/>
      <c r="I74" s="12"/>
    </row>
    <row r="75" spans="1:9" ht="45" x14ac:dyDescent="0.3">
      <c r="A75" s="2" t="s">
        <v>438</v>
      </c>
      <c r="B75" s="2" t="s">
        <v>15</v>
      </c>
      <c r="C75" s="1" t="s">
        <v>271</v>
      </c>
      <c r="D75" s="4"/>
      <c r="E75" s="44"/>
      <c r="F75" s="45"/>
      <c r="G75" s="45"/>
      <c r="I75" s="12"/>
    </row>
    <row r="76" spans="1:9" x14ac:dyDescent="0.3">
      <c r="A76" s="2" t="s">
        <v>439</v>
      </c>
      <c r="B76" s="2" t="s">
        <v>40</v>
      </c>
      <c r="C76" s="1" t="s">
        <v>263</v>
      </c>
      <c r="D76" s="4" t="s">
        <v>310</v>
      </c>
      <c r="E76" s="44">
        <v>1</v>
      </c>
      <c r="F76" s="45"/>
      <c r="G76" s="45"/>
      <c r="I76" s="12"/>
    </row>
    <row r="77" spans="1:9" x14ac:dyDescent="0.3">
      <c r="A77" s="2"/>
      <c r="B77" s="2"/>
      <c r="C77" s="1"/>
      <c r="D77" s="4"/>
      <c r="E77" s="44"/>
      <c r="F77" s="45"/>
      <c r="G77" s="45"/>
      <c r="I77" s="12"/>
    </row>
    <row r="78" spans="1:9" ht="45" x14ac:dyDescent="0.3">
      <c r="A78" s="2" t="s">
        <v>440</v>
      </c>
      <c r="B78" s="2" t="s">
        <v>16</v>
      </c>
      <c r="C78" s="1" t="s">
        <v>273</v>
      </c>
      <c r="D78" s="4"/>
      <c r="E78" s="44"/>
      <c r="F78" s="45"/>
      <c r="G78" s="45"/>
      <c r="I78" s="12"/>
    </row>
    <row r="79" spans="1:9" x14ac:dyDescent="0.3">
      <c r="A79" s="2" t="s">
        <v>441</v>
      </c>
      <c r="B79" s="2" t="s">
        <v>40</v>
      </c>
      <c r="C79" s="1" t="s">
        <v>262</v>
      </c>
      <c r="D79" s="4" t="s">
        <v>310</v>
      </c>
      <c r="E79" s="44">
        <v>4</v>
      </c>
      <c r="F79" s="45"/>
      <c r="G79" s="45"/>
      <c r="I79" s="12"/>
    </row>
    <row r="80" spans="1:9" x14ac:dyDescent="0.3">
      <c r="A80" s="2"/>
      <c r="B80" s="2"/>
      <c r="C80" s="1"/>
      <c r="D80" s="4"/>
      <c r="E80" s="44"/>
      <c r="F80" s="45"/>
      <c r="G80" s="45"/>
      <c r="I80" s="12"/>
    </row>
    <row r="81" spans="1:9" x14ac:dyDescent="0.3">
      <c r="A81" s="2">
        <v>7.4</v>
      </c>
      <c r="B81" s="2" t="s">
        <v>50</v>
      </c>
      <c r="C81" s="1" t="s">
        <v>274</v>
      </c>
      <c r="D81" s="4"/>
      <c r="E81" s="44"/>
      <c r="F81" s="45"/>
      <c r="G81" s="45"/>
      <c r="I81" s="12"/>
    </row>
    <row r="82" spans="1:9" ht="45" x14ac:dyDescent="0.3">
      <c r="A82" s="2" t="s">
        <v>442</v>
      </c>
      <c r="B82" s="2" t="s">
        <v>10</v>
      </c>
      <c r="C82" s="1" t="s">
        <v>275</v>
      </c>
      <c r="D82" s="4" t="s">
        <v>310</v>
      </c>
      <c r="E82" s="44">
        <v>85</v>
      </c>
      <c r="F82" s="45"/>
      <c r="G82" s="45"/>
      <c r="I82" s="12"/>
    </row>
    <row r="83" spans="1:9" x14ac:dyDescent="0.3">
      <c r="A83" s="2"/>
      <c r="B83" s="2"/>
      <c r="C83" s="1"/>
      <c r="D83" s="4"/>
      <c r="E83" s="44"/>
      <c r="F83" s="45"/>
      <c r="G83" s="45"/>
      <c r="I83" s="12"/>
    </row>
    <row r="84" spans="1:9" x14ac:dyDescent="0.3">
      <c r="A84" s="2">
        <v>7.5</v>
      </c>
      <c r="B84" s="2" t="s">
        <v>51</v>
      </c>
      <c r="C84" s="1" t="s">
        <v>276</v>
      </c>
      <c r="D84" s="4"/>
      <c r="E84" s="44"/>
      <c r="F84" s="45"/>
      <c r="G84" s="45"/>
      <c r="I84" s="12"/>
    </row>
    <row r="85" spans="1:9" ht="30" x14ac:dyDescent="0.3">
      <c r="A85" s="2" t="s">
        <v>443</v>
      </c>
      <c r="B85" s="2" t="s">
        <v>10</v>
      </c>
      <c r="C85" s="1" t="s">
        <v>277</v>
      </c>
      <c r="D85" s="4" t="s">
        <v>310</v>
      </c>
      <c r="E85" s="44">
        <v>28</v>
      </c>
      <c r="F85" s="45"/>
      <c r="G85" s="45"/>
      <c r="I85" s="12"/>
    </row>
    <row r="86" spans="1:9" x14ac:dyDescent="0.3">
      <c r="A86" s="2"/>
      <c r="B86" s="2"/>
      <c r="C86" s="1"/>
      <c r="D86" s="4"/>
      <c r="E86" s="44"/>
      <c r="F86" s="45"/>
      <c r="G86" s="45"/>
      <c r="I86" s="12"/>
    </row>
    <row r="87" spans="1:9" ht="75" x14ac:dyDescent="0.3">
      <c r="A87" s="2">
        <v>7.6</v>
      </c>
      <c r="B87" s="2"/>
      <c r="C87" s="1" t="s">
        <v>748</v>
      </c>
      <c r="D87" s="4"/>
      <c r="E87" s="44">
        <v>1</v>
      </c>
      <c r="F87" s="45"/>
      <c r="G87" s="45"/>
      <c r="H87" s="86"/>
      <c r="I87" s="87"/>
    </row>
    <row r="88" spans="1:9" x14ac:dyDescent="0.3">
      <c r="A88" s="2"/>
      <c r="B88" s="2"/>
      <c r="C88" s="1"/>
      <c r="D88" s="4"/>
      <c r="E88" s="44"/>
      <c r="F88" s="45"/>
      <c r="G88" s="45"/>
      <c r="I88" s="12"/>
    </row>
    <row r="89" spans="1:9" ht="18" customHeight="1" x14ac:dyDescent="0.3">
      <c r="A89" s="188" t="s">
        <v>34</v>
      </c>
      <c r="B89" s="188"/>
      <c r="C89" s="188"/>
      <c r="D89" s="188"/>
      <c r="E89" s="188"/>
      <c r="F89" s="188"/>
      <c r="G89" s="36">
        <f>SUM(G52:G88)</f>
        <v>0</v>
      </c>
      <c r="I89" s="37"/>
    </row>
  </sheetData>
  <mergeCells count="2">
    <mergeCell ref="A2:G2"/>
    <mergeCell ref="A89:F89"/>
  </mergeCells>
  <phoneticPr fontId="9" type="noConversion"/>
  <pageMargins left="0.49212598425196852" right="0.49212598425196852" top="0.6889763779527559" bottom="0.6889763779527559" header="0.31496062992125984" footer="0.31496062992125984"/>
  <pageSetup paperSize="9" scale="82" fitToHeight="0" orientation="portrait" r:id="rId1"/>
  <rowBreaks count="1" manualBreakCount="1">
    <brk id="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Summary</vt:lpstr>
      <vt:lpstr>1200A</vt:lpstr>
      <vt:lpstr>1200C</vt:lpstr>
      <vt:lpstr>1200DA</vt:lpstr>
      <vt:lpstr>1200DB</vt:lpstr>
      <vt:lpstr>1200DK</vt:lpstr>
      <vt:lpstr>1200DM</vt:lpstr>
      <vt:lpstr>1200G</vt:lpstr>
      <vt:lpstr>1200L</vt:lpstr>
      <vt:lpstr>1200LB</vt:lpstr>
      <vt:lpstr>1200LC</vt:lpstr>
      <vt:lpstr>1200LD</vt:lpstr>
      <vt:lpstr>1200LE</vt:lpstr>
      <vt:lpstr>1200ME</vt:lpstr>
      <vt:lpstr>1200MF</vt:lpstr>
      <vt:lpstr>1200MJ</vt:lpstr>
      <vt:lpstr>1200MK</vt:lpstr>
      <vt:lpstr>1200MM</vt:lpstr>
      <vt:lpstr>'1200A'!Print_Area</vt:lpstr>
      <vt:lpstr>'1200C'!Print_Area</vt:lpstr>
      <vt:lpstr>'1200DA'!Print_Area</vt:lpstr>
      <vt:lpstr>'1200DB'!Print_Area</vt:lpstr>
      <vt:lpstr>'1200DK'!Print_Area</vt:lpstr>
      <vt:lpstr>'1200DM'!Print_Area</vt:lpstr>
      <vt:lpstr>'1200G'!Print_Area</vt:lpstr>
      <vt:lpstr>'1200L'!Print_Area</vt:lpstr>
      <vt:lpstr>'1200LB'!Print_Area</vt:lpstr>
      <vt:lpstr>'1200LC'!Print_Area</vt:lpstr>
      <vt:lpstr>'1200LD'!Print_Area</vt:lpstr>
      <vt:lpstr>'1200LE'!Print_Area</vt:lpstr>
      <vt:lpstr>'1200ME'!Print_Area</vt:lpstr>
      <vt:lpstr>'1200MF'!Print_Area</vt:lpstr>
      <vt:lpstr>'1200MJ'!Print_Area</vt:lpstr>
      <vt:lpstr>'1200MK'!Print_Area</vt:lpstr>
      <vt:lpstr>'1200MM'!Print_Area</vt:lpstr>
    </vt:vector>
  </TitlesOfParts>
  <Company>Sinakho Consulting Engineers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de Wet</dc:creator>
  <cp:lastModifiedBy>Brendon Dart</cp:lastModifiedBy>
  <cp:lastPrinted>2022-08-09T16:51:40Z</cp:lastPrinted>
  <dcterms:created xsi:type="dcterms:W3CDTF">2009-03-18T16:25:22Z</dcterms:created>
  <dcterms:modified xsi:type="dcterms:W3CDTF">2023-02-10T06:30:24Z</dcterms:modified>
</cp:coreProperties>
</file>